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instuctional/Desktop/"/>
    </mc:Choice>
  </mc:AlternateContent>
  <xr:revisionPtr revIDLastSave="0" documentId="8_{63B627EA-F0D3-5B43-824C-59A3CA734C24}" xr6:coauthVersionLast="36" xr6:coauthVersionMax="36" xr10:uidLastSave="{00000000-0000-0000-0000-000000000000}"/>
  <bookViews>
    <workbookView xWindow="-260" yWindow="960" windowWidth="25640" windowHeight="15100" activeTab="1" xr2:uid="{00000000-000D-0000-FFFF-FFFF00000000}"/>
  </bookViews>
  <sheets>
    <sheet name="Summary" sheetId="6" r:id="rId1"/>
    <sheet name="Annual Resource Allocation List" sheetId="5" r:id="rId2"/>
    <sheet name="CTE Personnel" sheetId="7" r:id="rId3"/>
    <sheet name="Facilities" sheetId="8" r:id="rId4"/>
    <sheet name="Emergency Requests" sheetId="4" r:id="rId5"/>
    <sheet name="Big Ticket Item List" sheetId="2" r:id="rId6"/>
  </sheets>
  <definedNames>
    <definedName name="_xlnm.Print_Area" localSheetId="4">'Emergency Requests'!$B$2:$R$5</definedName>
  </definedNames>
  <calcPr calcId="181029"/>
</workbook>
</file>

<file path=xl/calcChain.xml><?xml version="1.0" encoding="utf-8"?>
<calcChain xmlns="http://schemas.openxmlformats.org/spreadsheetml/2006/main">
  <c r="K34" i="5" l="1"/>
  <c r="N34" i="5" s="1"/>
  <c r="C9" i="6"/>
  <c r="C8" i="6"/>
  <c r="C6" i="6"/>
  <c r="C5" i="6"/>
  <c r="N22" i="7"/>
  <c r="C4" i="6"/>
  <c r="C3" i="6"/>
  <c r="N4" i="7"/>
  <c r="B8" i="6"/>
  <c r="N67" i="5"/>
  <c r="K21" i="7"/>
  <c r="N21" i="7" s="1"/>
  <c r="K20" i="7"/>
  <c r="N20" i="7" s="1"/>
  <c r="K19" i="7"/>
  <c r="N19" i="7" s="1"/>
  <c r="K4" i="8"/>
  <c r="N4" i="8" s="1"/>
  <c r="N29" i="7"/>
  <c r="K25" i="7"/>
  <c r="L25" i="7" s="1"/>
  <c r="N25" i="7" s="1"/>
  <c r="N26" i="7" s="1"/>
  <c r="R5" i="8"/>
  <c r="Q5" i="8"/>
  <c r="P5" i="8"/>
  <c r="O5" i="8"/>
  <c r="K3" i="8"/>
  <c r="K18" i="7"/>
  <c r="N18" i="7" s="1"/>
  <c r="K17" i="7"/>
  <c r="N17" i="7" s="1"/>
  <c r="K16" i="7"/>
  <c r="N16" i="7" s="1"/>
  <c r="K15" i="7"/>
  <c r="N15" i="7" s="1"/>
  <c r="K14" i="7"/>
  <c r="K3" i="7"/>
  <c r="N3" i="7" s="1"/>
  <c r="K2" i="7"/>
  <c r="N2" i="7" s="1"/>
  <c r="K10" i="7"/>
  <c r="N10" i="7" s="1"/>
  <c r="K9" i="7"/>
  <c r="N9" i="7" s="1"/>
  <c r="K8" i="7"/>
  <c r="N8" i="7" s="1"/>
  <c r="I7" i="7"/>
  <c r="K7" i="7" s="1"/>
  <c r="N7" i="7" s="1"/>
  <c r="N11" i="7" s="1"/>
  <c r="P67" i="5"/>
  <c r="R67" i="5"/>
  <c r="S67" i="5"/>
  <c r="O53" i="5"/>
  <c r="P53" i="5"/>
  <c r="R53" i="5"/>
  <c r="S53" i="5"/>
  <c r="K46" i="5"/>
  <c r="N46" i="5" s="1"/>
  <c r="K52" i="5"/>
  <c r="N52" i="5" s="1"/>
  <c r="N53" i="5" s="1"/>
  <c r="B6" i="6" s="1"/>
  <c r="N56" i="5"/>
  <c r="N57" i="5" s="1"/>
  <c r="B7" i="6" s="1"/>
  <c r="K33" i="5"/>
  <c r="N33" i="5" s="1"/>
  <c r="K32" i="5"/>
  <c r="N32" i="5" s="1"/>
  <c r="K31" i="5"/>
  <c r="N31" i="5" s="1"/>
  <c r="K30" i="5"/>
  <c r="N30" i="5" s="1"/>
  <c r="K29" i="5"/>
  <c r="N29" i="5" s="1"/>
  <c r="K28" i="5"/>
  <c r="N27" i="5"/>
  <c r="K26" i="5"/>
  <c r="L26" i="5" s="1"/>
  <c r="N26" i="5" s="1"/>
  <c r="K25" i="5"/>
  <c r="L25" i="5" s="1"/>
  <c r="N25" i="5" s="1"/>
  <c r="K24" i="5"/>
  <c r="L24" i="5" s="1"/>
  <c r="K42" i="5"/>
  <c r="L42" i="5" s="1"/>
  <c r="N42" i="5" s="1"/>
  <c r="K41" i="5"/>
  <c r="N41" i="5" s="1"/>
  <c r="K40" i="5"/>
  <c r="N40" i="5" s="1"/>
  <c r="K39" i="5"/>
  <c r="N39" i="5" s="1"/>
  <c r="K38" i="5"/>
  <c r="N38" i="5" s="1"/>
  <c r="K48" i="5"/>
  <c r="N48" i="5" s="1"/>
  <c r="K47" i="5"/>
  <c r="N47" i="5" s="1"/>
  <c r="N49" i="5" s="1"/>
  <c r="B5" i="6" s="1"/>
  <c r="K45" i="5"/>
  <c r="N45" i="5" s="1"/>
  <c r="K14" i="5"/>
  <c r="L14" i="5" s="1"/>
  <c r="K15" i="5"/>
  <c r="L15" i="5" s="1"/>
  <c r="K12" i="5"/>
  <c r="L12" i="5" s="1"/>
  <c r="K8" i="2"/>
  <c r="L8" i="2" s="1"/>
  <c r="N8" i="2" s="1"/>
  <c r="K7" i="2"/>
  <c r="L7" i="2" s="1"/>
  <c r="N7" i="2" s="1"/>
  <c r="K13" i="5"/>
  <c r="L13" i="5" s="1"/>
  <c r="K11" i="5"/>
  <c r="L11" i="5" s="1"/>
  <c r="N11" i="5" s="1"/>
  <c r="K10" i="5"/>
  <c r="L10" i="5" s="1"/>
  <c r="N10" i="5" s="1"/>
  <c r="K9" i="5"/>
  <c r="L9" i="5" s="1"/>
  <c r="K8" i="5"/>
  <c r="L8" i="5" s="1"/>
  <c r="N8" i="5" s="1"/>
  <c r="K7" i="5"/>
  <c r="L7" i="5" s="1"/>
  <c r="K6" i="5"/>
  <c r="L6" i="5" s="1"/>
  <c r="K20" i="5"/>
  <c r="N20" i="5" s="1"/>
  <c r="K19" i="5"/>
  <c r="N19" i="5" s="1"/>
  <c r="K18" i="5"/>
  <c r="N18" i="5" s="1"/>
  <c r="K17" i="5"/>
  <c r="L17" i="5" s="1"/>
  <c r="N17" i="5" s="1"/>
  <c r="K16" i="5"/>
  <c r="L16" i="5" s="1"/>
  <c r="P7" i="2" l="1"/>
  <c r="N31" i="7"/>
  <c r="L3" i="8"/>
  <c r="N3" i="8" s="1"/>
  <c r="S5" i="8" s="1"/>
  <c r="Q67" i="5"/>
  <c r="O67" i="5"/>
  <c r="N15" i="5"/>
  <c r="N24" i="5"/>
  <c r="N13" i="5"/>
  <c r="N6" i="5"/>
  <c r="N12" i="5"/>
  <c r="N9" i="5"/>
  <c r="N14" i="5"/>
  <c r="N7" i="5"/>
  <c r="N16" i="5"/>
  <c r="B4" i="6" l="1"/>
  <c r="N35" i="5"/>
  <c r="N5" i="8"/>
  <c r="D5" i="6" s="1"/>
  <c r="D9" i="6" s="1"/>
  <c r="N21" i="5"/>
  <c r="B3" i="6" s="1"/>
  <c r="B9" i="6" s="1"/>
  <c r="Q53" i="5"/>
</calcChain>
</file>

<file path=xl/sharedStrings.xml><?xml version="1.0" encoding="utf-8"?>
<sst xmlns="http://schemas.openxmlformats.org/spreadsheetml/2006/main" count="929" uniqueCount="216">
  <si>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</si>
  <si>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</si>
  <si>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</si>
  <si>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</si>
  <si>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</si>
  <si>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</si>
  <si>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</si>
  <si>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</si>
  <si>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t>Division/
Department</t>
  </si>
  <si>
    <t>Lottery</t>
  </si>
  <si>
    <t>Instructional Equipment Funding</t>
  </si>
  <si>
    <t>Perkins Funds</t>
  </si>
  <si>
    <t>To be completed by  IPBT</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</si>
  <si>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</si>
  <si>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</si>
  <si>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</si>
  <si>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</si>
  <si>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</si>
  <si>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</si>
  <si>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</si>
  <si>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</si>
  <si>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</si>
  <si>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t xml:space="preserve">
Department</t>
  </si>
  <si>
    <t>Quantity</t>
  </si>
  <si>
    <t>Priority Critical, Needed, Desirable</t>
  </si>
  <si>
    <t>Total Requests</t>
  </si>
  <si>
    <t xml:space="preserve">Item(please remember, the subtotal value must be over $100) </t>
  </si>
  <si>
    <t>Enter Justification</t>
  </si>
  <si>
    <t>Priority: Critical, Needed, Desirable</t>
  </si>
  <si>
    <r>
      <t xml:space="preserve">Category:
</t>
    </r>
    <r>
      <rPr>
        <sz val="9"/>
        <rFont val="Times New Roman"/>
        <family val="1"/>
      </rPr>
      <t>Equipment,
Facility, or
Other</t>
    </r>
  </si>
  <si>
    <t>Tax
9.00%</t>
  </si>
  <si>
    <t>INSTRUCTIONAL EQUIPMENT LIST</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</si>
  <si>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</si>
  <si>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Auto Tech</t>
  </si>
  <si>
    <t>Critical</t>
  </si>
  <si>
    <t>Equipment</t>
  </si>
  <si>
    <t>New building for program expansion</t>
  </si>
  <si>
    <t>Needed</t>
  </si>
  <si>
    <t>Facility</t>
  </si>
  <si>
    <t>Yes</t>
  </si>
  <si>
    <t xml:space="preserve">N </t>
  </si>
  <si>
    <t>Already mentioned in the 16-21 Facilites Master Plan</t>
  </si>
  <si>
    <t>CNG Filling Station</t>
  </si>
  <si>
    <t>N</t>
  </si>
  <si>
    <t>Estimate is for Architecture and Engineering only.  More research needed</t>
  </si>
  <si>
    <t>Personnel</t>
  </si>
  <si>
    <t>Peer tutors for on-campus help</t>
  </si>
  <si>
    <t>No</t>
  </si>
  <si>
    <t>Shopkey</t>
  </si>
  <si>
    <t>Identifix</t>
  </si>
  <si>
    <t>AERA membership and web-based information</t>
  </si>
  <si>
    <t>Rp</t>
  </si>
  <si>
    <t>ATRA membership and online training</t>
  </si>
  <si>
    <t>1. Underserved student populations
2. No, tutors will help students who need assistance with some of the more difficult auto tech classes
3. Auto Tech has been hiring tutors for years and our equity gap is proof to the effectiveness of tutors</t>
  </si>
  <si>
    <t>1. Underserved student populations
2. No, TEAs will help students who need assistance with classroom and lab activities
3. Auto Tech has been hiring TEAs for a few years, helping to increase success rates in evening classes like Auto 53A and Auto 60.  These classes have had historically low success rates</t>
  </si>
  <si>
    <t>Compressed Natural Gas (CNG) filling device has been purchased.  We would like to revisit the installation of this equipment.  An original estimate for Architecture and Engineering only was $35,000.</t>
  </si>
  <si>
    <t>New learning center for emerging technologes such as EV, CNG, and other advanced driver assistance systems.  This building would have classrooms and shop space for students to learn technologies</t>
  </si>
  <si>
    <t>Electrical terminal probes</t>
  </si>
  <si>
    <t>Tire pressure monitor (TPMS) tool</t>
  </si>
  <si>
    <t>Wireless chassis ear</t>
  </si>
  <si>
    <t>Heavy duty vehicle lift</t>
  </si>
  <si>
    <t>This vehicle lift is needed to support older vehicles and large vehicles that our students will be servicing</t>
  </si>
  <si>
    <t>Update tool room storage and inventory control</t>
  </si>
  <si>
    <t>Oil skimmer for hot tank</t>
  </si>
  <si>
    <t>Tool room needs a long-overdue update to modern technology.  With new storage tool loss will be eliminated.  Long lines outside the tool room will also be eliminated</t>
  </si>
  <si>
    <t>Powered piston ring filer</t>
  </si>
  <si>
    <t>impact wrench</t>
  </si>
  <si>
    <t>CBN grinding wheel for valve grinder</t>
  </si>
  <si>
    <t>Includes installation</t>
  </si>
  <si>
    <t>TEAs</t>
  </si>
  <si>
    <t>CBN wheel for cap and rod grinder</t>
  </si>
  <si>
    <t xml:space="preserve">1. All groups
2. No, small contribution to reducing the equity gap.  Current equity gap is 1%
3. Replacement equipment allows students to get more experience with tools and equipment needed for entry-level jobs
</t>
  </si>
  <si>
    <t xml:space="preserve">1. All groups
2. No, small contribution to reducing the equity gap.  Current equity gap is 1%
3. Replacement equipment allows students to get more experience with tools and equipment needed for entry-level jobs.  Skimmer will eliminate the accumulation of oil in the cleaning equipment, making it safer for all
</t>
  </si>
  <si>
    <t>1. All groups
2. No, small contribution to reducing the equity gap.  Current equity gap is 1%
3. Replacement tooling allows students to get more experience with tools and equipment needed for entry-level jobs</t>
  </si>
  <si>
    <t>1. All groups
2. No, small contribution to reducing the equity gap.  Current equity gap is 1%
3. Replacement equipment allows students to get more experience with tools and equipment needed for entry-level jobs</t>
  </si>
  <si>
    <t>Tax
9.125%</t>
  </si>
  <si>
    <t>X</t>
  </si>
  <si>
    <r>
      <t xml:space="preserve">RESOURCE REQUEST LIST 2020-21   </t>
    </r>
    <r>
      <rPr>
        <b/>
        <u/>
        <sz val="11"/>
        <color indexed="8"/>
        <rFont val="Times New Roman"/>
        <family val="1"/>
      </rPr>
      <t xml:space="preserve">Department/Division:      </t>
    </r>
    <r>
      <rPr>
        <b/>
        <sz val="11"/>
        <color indexed="8"/>
        <rFont val="Times New Roman"/>
        <family val="1"/>
      </rPr>
      <t>Auto Tech___________</t>
    </r>
    <r>
      <rPr>
        <b/>
        <u/>
        <sz val="11"/>
        <color indexed="8"/>
        <rFont val="Times New Roman"/>
        <family val="1"/>
      </rPr>
      <t xml:space="preserve">    Name of Point of Contact:</t>
    </r>
    <r>
      <rPr>
        <b/>
        <sz val="11"/>
        <color indexed="8"/>
        <rFont val="Times New Roman"/>
        <family val="1"/>
      </rPr>
      <t xml:space="preserve"> </t>
    </r>
    <r>
      <rPr>
        <sz val="11"/>
        <color indexed="8"/>
        <rFont val="Times New Roman"/>
        <family val="1"/>
      </rPr>
      <t>___Dave Capitolo_________</t>
    </r>
  </si>
  <si>
    <r>
      <t xml:space="preserve">Category:
</t>
    </r>
    <r>
      <rPr>
        <sz val="11"/>
        <rFont val="Times New Roman"/>
        <family val="1"/>
      </rPr>
      <t>Equipment,
Facility, or
Other</t>
    </r>
  </si>
  <si>
    <t>License</t>
  </si>
  <si>
    <t>CIS</t>
  </si>
  <si>
    <t xml:space="preserve">Critical </t>
  </si>
  <si>
    <t xml:space="preserve">Continue offering CodeLab online tutorial free to all our programming students. </t>
  </si>
  <si>
    <t>Paid through August 31, 2023</t>
  </si>
  <si>
    <t>1 Yr</t>
  </si>
  <si>
    <t>N/A</t>
  </si>
  <si>
    <t>zyBooks provided for each beginning programming student to ensure equity</t>
  </si>
  <si>
    <t xml:space="preserve"> $                 -  </t>
  </si>
  <si>
    <t xml:space="preserve"> $             -  </t>
  </si>
  <si>
    <t>Amazon Web Services</t>
  </si>
  <si>
    <t>For Cloud Security, Amazon Web Services will be needed. ASW can also be used for web development and other CIS classes.</t>
  </si>
  <si>
    <t>Critical F2F</t>
  </si>
  <si>
    <t>Software</t>
  </si>
  <si>
    <t>Upgrade of LanSchool</t>
  </si>
  <si>
    <t>Allows students to share their work. Increases student engagement. Browsers may be locked down.</t>
  </si>
  <si>
    <t xml:space="preserve">TechSmith - Camtasia </t>
  </si>
  <si>
    <t> Allows capture and immediate editing of lecture with code development for later viewing by students. Several enhancements list such issues as "flipping" the classroom more and the fact that students need to work on lab assignments during class face-toface time. Having videos there for students to review would speed up lecture time and allow for more one-on-one time during class which is most beneficial to students from underrepresented groups.</t>
  </si>
  <si>
    <t>Subscription</t>
  </si>
  <si>
    <t>Departmental Accounts</t>
  </si>
  <si>
    <t>Other</t>
  </si>
  <si>
    <t>Peer tutoring in the lab or online figured at 3 perquarter working 16 hours per week for 10 weeks per quarter at 15.00</t>
  </si>
  <si>
    <t>Students are able to receive assistance on debugging code from the CIS students who volunteer as Teaching Assistants. However, when students need to have the underlying concepts explained, then the student paid tutors explain the constructs. This is especially beneficial to the student who is first generation college student and/or has limited resources to pay for tutoring and who does not have relatives/friends in a technology field.  In conclusion, this resource request 1) is aimed at the underrepresented groups in CIS, 2) will help to close the gap, and 3) make more students in the underrepresented groups feel that "they can".</t>
  </si>
  <si>
    <t>Mentor - Currently working to build industry relationships, counsel students, and STEM events. Cost is per quarter.</t>
  </si>
  <si>
    <t>This has led  to developing relationships with big-name Tech companies such as Google. Google chose Google employees for panel discussions at the College's STEM events based on their diversity . This hopefully builds on the “if he/she can, then so can I” concept for our students from underrepresented groups.  Google employees have given special lectures to the CIS students. Google has also graciously made tours of Google Mountain View available. Thus far, we have had three tours of 20 students each. The students involved in the lectures and/or tours learn how cool it is to be a Google employee. They also get insights about the interview process realizing they will need to know coding and design topics they are learning in class to successfully garner the job of their choice;  just having a degree is not enough.  In conclusion, this resource request 1) is aimed at the underrepresented groups in CIS, 2) will help to close the gap, and 3) make more students in the underrepresented groups feel that "they can". Several Google employees shared that they were not hired on their first try. So perseverance is a must.</t>
  </si>
  <si>
    <t>Faculty hire for 3 years, non-tenure position</t>
  </si>
  <si>
    <t>In meeting the needs of our underrepresented groups we need to offer courses in more branches of technology. In the last five years our enrollment has grown by 11% but no new full-time faculty to support the increase. 57.9% of our classes are taught by part-time faculty. The average for the College is 49.5%. This 8.4% difference is extra significant when trying to close the equity gap. It is extremely challenging to find part-time CIS faculty that have qualifications and experience to teach computer science classes and who have proved that they will be teaching with equity-minded focus.  In conclusion, this resource request 1) is aimed at the underrepresented groups in CIS so we can offer programs that will lead soon to a living wage job, 2) this request will help to close the gap, and 3) make more students in the underrepresented groups know that they can.</t>
  </si>
  <si>
    <t>Teaching Assistants</t>
  </si>
  <si>
    <t>CIS volunteer assistants are to get certificates acnowledging help assisting their peers and a special event to celebrate.  These students 1) provide valuable assistance to students from our underrepresented groups 2) which helps to close the gap, and 3) make more students in the underrepresented groups feel that "they can".</t>
  </si>
  <si>
    <t>CIS Testing Center</t>
  </si>
  <si>
    <t>With the inception of "Finish Faster" list that includes our online classes, we need to be part of the consortium and be able to offer a place for students from other schools to take their computer science tests. AT 203D is set up for this. 3 hours per week starting with 4th week of quarter; starting 2nd week for summer. This is an option to proctoring software that has been shown to place less stress on students from our underrepresented and economically disadvantaged groups.</t>
  </si>
  <si>
    <t>Conference Funds</t>
  </si>
  <si>
    <t>Such areas as Cloud computing, Data Science, and Cybersecurity are constantly changing and conferenc attendance is the best way for faculty to keep up to speed in these areas. Faculty are constantly searching for career pathways that earn a living wage but do not require a Bachelor's degree. Faculty are constantly researching pedagogy best practices to foster engagement and equity-mindedness in their classes.</t>
  </si>
  <si>
    <t>Offer one cutting edge, never offered before class</t>
  </si>
  <si>
    <t>Need to support possibly low enrolled class to initiate new program and/or support Google IT certificate. This Google IT certificate was created to provid education to step into a living wage job for those in underrepresented groups.</t>
  </si>
  <si>
    <t>Electrical outlets in classrooms for student laptops. Estimate is per classroom.</t>
  </si>
  <si>
    <t>In  parts of AT203 such as by the window there are no outlets even though this is an ideal place for students to use their laptops. In classrooms and around other parts of the lab students unplug the computer/monitor in order to plug in to charge their computer. This is especially important for students who are homeless or have less than a stable place to call home.</t>
  </si>
  <si>
    <t>A second overhead projector/monitor</t>
  </si>
  <si>
    <t>The code would be shown on one screen and this second device would allow students to connect at a distance or allow teachers to project textbook or other resources. This is especially helpful to those students having some form of learning disability.</t>
  </si>
  <si>
    <t>Smart boards for the classrooms</t>
  </si>
  <si>
    <t>The would give instructors the ability to capture what is written during class and quickly post to Canvas. Students from underrepresented groups and/or first generation college students often are learning how to learn and having notes posted would be particularly helpful to them.</t>
  </si>
  <si>
    <t>Desirable</t>
  </si>
  <si>
    <t>Re-design for AT 205 (This could be accomplished by smaller desks and/or chairs with smaller footptint)</t>
  </si>
  <si>
    <t>AT 205 aisles are so narrow that one cannot walk up and down the rows to assist students without tripping on chair legs.</t>
  </si>
  <si>
    <t>A second overhead projector</t>
  </si>
  <si>
    <t>The code would be shown on one screen and the textbook or other resource on the second screen.</t>
  </si>
  <si>
    <t>Wireless adapter for each ATC classroom</t>
  </si>
  <si>
    <t>With more and more students choosing to use their own laptops rather than the computers in the classroom it is necessary to find a way for the student to share their work from their laptops with peers and instructor.</t>
  </si>
  <si>
    <t>Microphone - https://www.amazon.com/gp/product/B073JLFYX8/ref=as_li_qf_sp_asin_il_tl?ie=UTF8&amp;tag=6158-20&amp;camp=1789&amp;creative=9325&amp;linkCode=as2&amp;creativeASIN=B073JLFYX8&amp;linkId=eee08af281f2c1eac6a8af30da8a4b14</t>
  </si>
  <si>
    <t>With over crowded classrooms and/or those faculty with soft boices a microphone makes it easier for students to hear. Due to more classes than we have rooms for, CIS classes are held throughout day and evening in the back of the lab. In addition we do hold speaker series events in the lab that necessitate micro</t>
  </si>
  <si>
    <t>DMT</t>
  </si>
  <si>
    <t>TRAK K3 CNC KNEE MILL</t>
  </si>
  <si>
    <t>CTE program success all groups/Career Exploration and Development /  Skill Development /Skill and Program Integration. Will allow students to access advanced technology in beginning courses, increasing success rates and lowering equity gap</t>
  </si>
  <si>
    <t>Selective Laser Sintering 3D printer  Preferred make/model:  Formlabs Fuse-1 Pinter. (Nylon capable)</t>
  </si>
  <si>
    <t>All groups / Skill and Program Integration of new advanced manufacturing/additive manufacturing equipment for CTE success, career exploration and student employment. Will allow students to access advanced technology in beginning courses, increasing success rates and lowering equity gap</t>
  </si>
  <si>
    <r>
      <rPr>
        <b/>
        <sz val="11"/>
        <color theme="1"/>
        <rFont val="Times New Roman"/>
        <family val="1"/>
      </rPr>
      <t>Desktop metal 3D printer</t>
    </r>
    <r>
      <rPr>
        <sz val="11"/>
        <color theme="1"/>
        <rFont val="Times New Roman"/>
        <family val="1"/>
      </rPr>
      <t>.  Note: specific make/model required: Markforged Metal-X or equiv</t>
    </r>
  </si>
  <si>
    <t>Vacuum - Sinterit / SLS vacuum system</t>
  </si>
  <si>
    <t>All Groups / Professional Skill Development/ Student Skill Development /  CTE success - Implement safety program and  evaluations in material handling</t>
  </si>
  <si>
    <t>SWP contract funded non tenure Faculty position for 3 years.</t>
  </si>
  <si>
    <t>All groups / Skill and Program Integration /Implement Achievement Programs/Develop and Implement Evaluations to increas core compatencies for overall student and CTE success / Lowering equity gap</t>
  </si>
  <si>
    <t>Annual</t>
  </si>
  <si>
    <t>3 Years</t>
  </si>
  <si>
    <t>Develop and offer new AM courses,  cell robotics, Quality Assurance courses/consultant</t>
  </si>
  <si>
    <t>Instructional in class assistance (TEA) CNC / CAD/ Additive Manufacturing</t>
  </si>
  <si>
    <t>All groups / Increase core compatencies and increase skill development resulting in student success. Lowering Eequity gap</t>
  </si>
  <si>
    <t>Professional Development / Conferences</t>
  </si>
  <si>
    <t>Professional develoment, Implement achievement Programs/Develop and Implement Evaluations</t>
  </si>
  <si>
    <t>Mastercam annual update</t>
  </si>
  <si>
    <t xml:space="preserve">NIMS National Certification annual </t>
  </si>
  <si>
    <t>Vericut Simulation annual update</t>
  </si>
  <si>
    <t>SolidWorks CAD annual update</t>
  </si>
  <si>
    <t>NX (both CAD and CAM)  annual update</t>
  </si>
  <si>
    <t>ACCT</t>
  </si>
  <si>
    <t>American Accounting Association Annual Membership</t>
  </si>
  <si>
    <t>Needed for Most recent information on CPA</t>
  </si>
  <si>
    <r>
      <t xml:space="preserve"> </t>
    </r>
    <r>
      <rPr>
        <b/>
        <u/>
        <sz val="11"/>
        <color indexed="8"/>
        <rFont val="Times New Roman"/>
        <family val="1"/>
      </rPr>
      <t xml:space="preserve">Department/Division: </t>
    </r>
    <r>
      <rPr>
        <b/>
        <sz val="11"/>
        <color indexed="8"/>
        <rFont val="Times New Roman"/>
        <family val="1"/>
      </rPr>
      <t xml:space="preserve">                                               </t>
    </r>
    <r>
      <rPr>
        <b/>
        <u/>
        <sz val="11"/>
        <color indexed="8"/>
        <rFont val="Times New Roman"/>
        <family val="1"/>
      </rPr>
      <t xml:space="preserve">_______________    Name of Point of Contact: ___________________                                              </t>
    </r>
    <r>
      <rPr>
        <u/>
        <sz val="11"/>
        <color indexed="8"/>
        <rFont val="Times New Roman"/>
        <family val="1"/>
      </rPr>
      <t xml:space="preserve"> writer's name</t>
    </r>
    <r>
      <rPr>
        <b/>
        <sz val="11"/>
        <color indexed="8"/>
        <rFont val="Times New Roman"/>
        <family val="1"/>
      </rPr>
      <t xml:space="preserve">                                                                                                                                                                                                                    (Large Value Items that are structurally necessary for program improvement or continuation and cost more then $100,000 per single item)</t>
    </r>
  </si>
  <si>
    <r>
      <rPr>
        <b/>
        <u/>
        <sz val="11"/>
        <color indexed="8"/>
        <rFont val="Times New Roman"/>
        <family val="1"/>
      </rPr>
      <t>Instructions:</t>
    </r>
    <r>
      <rPr>
        <sz val="11"/>
        <color indexed="8"/>
        <rFont val="Times New Roman"/>
        <family val="1"/>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1"/>
        <color theme="1"/>
        <rFont val="Times New Roman"/>
        <family val="1"/>
      </rPr>
      <t xml:space="preserve">
</t>
    </r>
    <r>
      <rPr>
        <b/>
        <sz val="11"/>
        <color indexed="8"/>
        <rFont val="Times New Roman"/>
        <family val="1"/>
      </rPr>
      <t>This list should be sent to your Dean when you submit your APRU.</t>
    </r>
  </si>
  <si>
    <r>
      <t xml:space="preserve">Category:
</t>
    </r>
    <r>
      <rPr>
        <sz val="10"/>
        <rFont val="Times New Roman"/>
        <family val="1"/>
      </rPr>
      <t>Equipment,
Facility, or
Other</t>
    </r>
  </si>
  <si>
    <t>REST</t>
  </si>
  <si>
    <t>Purchase Ebook &amp; interactive License bundle for students</t>
  </si>
  <si>
    <t>NO</t>
  </si>
  <si>
    <t>New</t>
  </si>
  <si>
    <r>
      <t xml:space="preserve">Faculty effort to create 4 course templates to be used my Real Estate faculty.  Will support faculty teaching 4 REST courses that include Rockwell interactive learning </t>
    </r>
    <r>
      <rPr>
        <u/>
        <sz val="10"/>
        <color rgb="FF000000"/>
        <rFont val="Times New Roman"/>
        <family val="1"/>
      </rPr>
      <t>integrated</t>
    </r>
    <r>
      <rPr>
        <sz val="10"/>
        <color rgb="FF000000"/>
        <rFont val="Times New Roman"/>
        <family val="1"/>
      </rPr>
      <t xml:space="preserve"> within Canvas. </t>
    </r>
  </si>
  <si>
    <t xml:space="preserve">Department has gone 100% online and no turning back. REST instructors need Canvas integrated templates to build out consistant  high quality online courses with Publisher content fully integrated with Canvas interface. This approach will increase student success, enrollments and De Anza leadership role in CTE Real Estate training. Integration will lead to higher course success rates and  consistency in student experience towards attaining their Real Estate license. </t>
  </si>
  <si>
    <t xml:space="preserve">Faculty effort to support De Anza College </t>
  </si>
  <si>
    <t>For the last 3 years De Anza CIS department has hosted De Anza College cybercamps in support of K9-K12 high school students.  In addition to High School students we may be expanding cybercamp to include Community College students.</t>
  </si>
  <si>
    <t>YES, clasroom needed</t>
  </si>
  <si>
    <t>Ongoing</t>
  </si>
  <si>
    <t xml:space="preserve">Business </t>
  </si>
  <si>
    <t>TechSmith - Camtasia and Snag-It</t>
  </si>
  <si>
    <t>$169.00 + $71.95</t>
  </si>
  <si>
    <t>$916.85 (169*5+71.95)</t>
  </si>
  <si>
    <t>Membership in American Management Association</t>
  </si>
  <si>
    <t xml:space="preserve">1. All groups
2.&amp; 3. No.  Connections to real world situations enhance student engagement.  This subscription will equip faculty member to stay abreast  current trends in the industry. 
Additional Info. The American Management Association is one of the largest professional association for management professionals.  Provides faculty with access to live webinars, industry updates, toolkits, and templates, digital access to all academic journals and discounts for conferences.  Also, faculty can connect with a network of practitioners and academics all across the US and worldwide – to stay current and understand opportunities and challenges in this discipline. They have very good training programs that faculty can attend at discounted rates. Faculty will have updated knowledge to share with students. </t>
  </si>
  <si>
    <t>Membership in American Marketing  Association</t>
  </si>
  <si>
    <t>IBIS World Research</t>
  </si>
  <si>
    <t>Statista.com</t>
  </si>
  <si>
    <r>
      <t xml:space="preserve">1.All groups.
2.&amp;3. No. Keeping the cost of textbooks low.  Statista provides insights and facts across 170 industries and covers 150+ countries. Access to good quality data will help faculty stay up to date on industry trends and stay current on the subject matter. Most faculty are now offering low cost or zero cost classes so they have to prepare class materials to supplement the free OER materials they are using.  Having a subscription to this data platform will provide them a free access to useful reports such as brands and company reports, industry reports, digital and trend reports, consumer reports, politics and society reports. </t>
    </r>
    <r>
      <rPr>
        <b/>
        <i/>
        <sz val="11"/>
        <color rgb="FF000000"/>
        <rFont val="Times New Roman"/>
        <family val="1"/>
      </rPr>
      <t>Being able to stay current and have access to reliable industry and consumer data will help them in teach effectively.</t>
    </r>
    <r>
      <rPr>
        <sz val="11"/>
        <color rgb="FF000000"/>
        <rFont val="Times New Roman"/>
        <family val="1"/>
      </rPr>
      <t xml:space="preserve"> Also, students will benefit by having access.  They have to do  research for their projects and to prepare more realistic business plans. Students too will have access to the latest trends and archives.  $700/month *12 = $8400</t>
    </r>
  </si>
  <si>
    <t xml:space="preserve">Peer Tutors </t>
  </si>
  <si>
    <t xml:space="preserve">1. Underserved student populations
2. No, tutors will help students who need assistance with understanding the concepts
3.Peer-tutoring creates more opportunities for students to  ask questions, and learn. The students  may feel comfortable and open when interacting with a peer and the additional help will allow for greater understanding and help in reducing equity gap as well. 
$12x10hr/Wkx11wks=10,560
</t>
  </si>
  <si>
    <t>Subscription to Harvard Business Review</t>
  </si>
  <si>
    <t xml:space="preserve">1. All groups
2. &amp; 3. No. It is important for faculty to improve and deepen their content knowledge and stay relevant. Harvard Business Review provides updates in the area of strategy, innovation and leadership.  The articles published cover real case-studies and insights from some of the world's best business and management experts. ($10/month if billed annually else $12) 10*12= $120/month *6 for digital access </t>
  </si>
  <si>
    <t>Canva Pro</t>
  </si>
  <si>
    <t>This is a request for a contract funded full-time, non-tenured faculty. It is preferred to be a tenured faculty positions, but since this is not possible, we request the funding through SWP. The Business Department is essential to meeting student degree requirements in multiple majors, including Business Administration, Management, Marketing Management, and Entrepreneurship. Please see attached.</t>
  </si>
  <si>
    <t>Faculty Position</t>
  </si>
  <si>
    <t>Comments</t>
  </si>
  <si>
    <t>Total CIS Requests</t>
  </si>
  <si>
    <t>Total ACCT Requests</t>
  </si>
  <si>
    <t>Total Business Requests</t>
  </si>
  <si>
    <t>Totals</t>
  </si>
  <si>
    <t>Total Real Estate Requests</t>
  </si>
  <si>
    <t>1. All groups
2. &amp; 3. No.  Videos Helpful in asynchronous and synchronous teaching to assure student engagement, information retention and promote equity. With more courses offered online, having videos on Canvas allows better delivery of content.  Camtasia allows capture and immediate editing of lectures for later viewing by students. Also, we can include interactive features such as quizzes to the videos.  It also does the captioning (a major requirement for accessibility).  This software is also useful when we have face-to-face classes.  Videos explaining points of confusion can be rapidly posted on Canvas so students can view them multiple times.
(yearly $169 for Camtasia *5users; yearly $71.85 for 5 users)</t>
  </si>
  <si>
    <t>1. All groups
2.&amp; 3. No.  Connections to real world situations enhance student engagement.  This subscription will equip faculty member to stay abreast  current trends in the industry. 
Additional Info The American Marketing Association is one of the largest professional association for marketers.  It has around 30,000 members worldwide, covering every area of marketing.  Provides faculty with access to live webinars, industry updates, toolkits, and templates, digital access to all academic journals and discounts for conferences.  Also, faculty can connect with a network of marketing practitioners and academics all across the US and worldwide – to stay current and understand opportunities and challenges in this discipline.</t>
  </si>
  <si>
    <t xml:space="preserve">1. All Groups.
2. &amp; 3. No. Students who are writing business plans require credible information. Without it they work on assumptions which do not necessarily help them to start a real entrepreneurial venture. Very useful for our business, marketing and entrepreneurship courses.   IBISWorld gives a broad overview of the targeted industry, its product and market segmentation, cost structure benchmarks, competitive dynamics, supply chain map, the regulatory environment, macroeconomic drivers, and much more. Our faculty and students will be able to access this data and use it in understanding market demand, feasibility of  business idea. </t>
  </si>
  <si>
    <t xml:space="preserve">
1. All groups
2. &amp; 3. No. Build engagement with all types of learners - visual and auditory learners. To create PowerPoints, infographics, worksheets, flyers, graphs and charts.  Faculty using OER textbooks have to create their own PowerPoints and teaching materials. Having access to creative decks and templates will be very useful. Canva tools can help increase creativity and help engage with students better.  ($119.99/year for 5 licenses)</t>
  </si>
  <si>
    <t>Other Requets</t>
  </si>
  <si>
    <t>Requested Funds (Lottery/SWP/Pperkins/Instructional Equipments)*</t>
  </si>
  <si>
    <t xml:space="preserve"> DMT Requests</t>
  </si>
  <si>
    <t xml:space="preserve"> CIS Requests</t>
  </si>
  <si>
    <t xml:space="preserve"> REST Requests</t>
  </si>
  <si>
    <t xml:space="preserve"> ACCT Requests</t>
  </si>
  <si>
    <t xml:space="preserve"> BUS Requests</t>
  </si>
  <si>
    <t>Auto Tech Requests</t>
  </si>
  <si>
    <t xml:space="preserve">CTE Personnel </t>
  </si>
  <si>
    <t xml:space="preserve">Instructions: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must be included as a part of the Program Review submitted in Spring 2019. If there is an emergency item needed that was not on the Program Review, then list that on sheet 2 titled “Emergency Requests”.
Priorities: Critical: Courses and/or program cannot run without it; Needed: Necessary in 1 - 2 years Necessary for the regular functions of the program (i.e., replenishing supply items, replacement aging equipment) -- will cause program delays or changes in course scheduling if not provided ; Desirable: Requested as part of program growth or innovation 
</t>
  </si>
  <si>
    <t>1. All groups
2. No, small contribution to reducing the equity gap.  Current equity gap is 1%
3. Replacement tooling allows students to get more experience with tools and equipment needed for entry-level jobs.  CBN technology eliminates the need for future replacement</t>
  </si>
  <si>
    <t>All data, with shop management</t>
  </si>
  <si>
    <t>Factory Wiz (DNC monitoring - CNC classes)</t>
  </si>
  <si>
    <t>Software - CTE program success/Increase core competencies/Expand Career Exploration and Development/Increase student success rates</t>
  </si>
  <si>
    <t>DMT Lottery/SWP /Perkins/Instructional Equipment</t>
  </si>
  <si>
    <t>ZyBooks is an engaging interactive resource for students which would supplant the current text. However, it is an ineffective tool unless every student can afford it and has access from the start of class. zyBooks gives positive feedback which is especially important to make students feel "they belong" and they will succeed. In conclusion, this resource request 1) is aimed at the underrepresented groups in CIS, 2) will help to close the gap, and 3) make more students in the underrepresented groups feel that "they can".</t>
  </si>
  <si>
    <t>Chegg and other such accounts so that the instructor can see what assistance students are getting online. When we realize that our students are subscribing to tutoring sites we need a departmental
subscription in order to "see" what are students are seeing. This would help in instructors' efforts to curb cheating by copying solutions posted online. It is disconcerting at best for students who want to learn to see their peers get by with copying work from these sources. International students, in particular, feel cheating diminishes the worth of the classes they are enrolled in at De Anza College. Students from underrepresented groups do not have the resources to pay for subscriptions to these services and so feel at a disadvantage in the class.</t>
  </si>
  <si>
    <t xml:space="preserve">Grow REST program by providing free Rockwell publisher licenses to students entering into REST program core classes. Will motivate students to complete additional courses to obtain their Real Estate License. With unemployment resulting from COVID, this purchase will help many students quickly start in a real estate career. This request augments the NEW non-credit courses offered starting Winter 22 that are approved by the department of Real Estate towards the state salespersons exam. With this grant, courses will be 100% free (tuition &amp; books) to promote student equity such that disadvantaged students can attain high paying real estate jobs for no cost. </t>
  </si>
  <si>
    <t>BCAT 2021-2022 Requested Resources</t>
  </si>
  <si>
    <t>Please Check The Big Ticket Items Tab</t>
  </si>
  <si>
    <t>* Excluding Personnel such as Student Assistants and other positions that can be funded by SWP and Perkins</t>
  </si>
  <si>
    <t>Lanschool.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</si>
</sst>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43">
    <font>
      <sz val="12"/>
      <color theme="1"/>
      <name val="Calibri"/>
      <family val="2"/>
      <scheme val="minor"/>
    </font>
    <font>
      <sz val="11"/>
      <color theme="1"/>
      <name val="Calibri"/>
      <family val="2"/>
      <scheme val="minor"/>
    </font>
    <font>
      <b/>
      <sz val="12"/>
      <color indexed="8"/>
      <name val="Calibri"/>
      <family val="2"/>
    </font>
    <font>
      <sz val="8"/>
      <name val="Calibri"/>
      <family val="2"/>
    </font>
    <font>
      <sz val="10"/>
      <color indexed="8"/>
      <name val="Calibri"/>
      <family val="2"/>
    </font>
    <font>
      <b/>
      <sz val="10"/>
      <color indexed="8"/>
      <name val="Calibri"/>
      <family val="2"/>
    </font>
    <font>
      <b/>
      <u/>
      <sz val="10"/>
      <color indexed="8"/>
      <name val="Calibri"/>
      <family val="2"/>
    </font>
    <font>
      <b/>
      <sz val="10"/>
      <color indexed="10"/>
      <name val="Calibri"/>
      <family val="2"/>
    </font>
    <font>
      <b/>
      <sz val="9"/>
      <color indexed="8"/>
      <name val="Times New Roman"/>
      <family val="1"/>
    </font>
    <font>
      <b/>
      <sz val="12"/>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11"/>
      <color theme="1"/>
      <name val="Times New Roman"/>
      <family val="1"/>
    </font>
    <font>
      <b/>
      <sz val="11"/>
      <color indexed="8"/>
      <name val="Times New Roman"/>
      <family val="1"/>
    </font>
    <font>
      <b/>
      <u/>
      <sz val="11"/>
      <color indexed="8"/>
      <name val="Times New Roman"/>
      <family val="1"/>
    </font>
    <font>
      <sz val="11"/>
      <color indexed="8"/>
      <name val="Times New Roman"/>
      <family val="1"/>
    </font>
    <font>
      <b/>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u/>
      <sz val="11"/>
      <color indexed="8"/>
      <name val="Times New Roman"/>
      <family val="1"/>
    </font>
    <font>
      <b/>
      <sz val="10"/>
      <color theme="1"/>
      <name val="Times New Roman"/>
      <family val="1"/>
    </font>
    <font>
      <b/>
      <sz val="10"/>
      <name val="Times New Roman"/>
      <family val="1"/>
    </font>
    <font>
      <sz val="10"/>
      <name val="Times New Roman"/>
      <family val="1"/>
    </font>
    <font>
      <b/>
      <sz val="10"/>
      <color indexed="8"/>
      <name val="Times New Roman"/>
      <family val="1"/>
    </font>
    <font>
      <sz val="10"/>
      <color theme="1"/>
      <name val="Times New Roman"/>
      <family val="1"/>
    </font>
    <font>
      <sz val="10"/>
      <color rgb="FF000000"/>
      <name val="Times New Roman"/>
      <family val="1"/>
    </font>
    <font>
      <u/>
      <sz val="10"/>
      <color rgb="FF000000"/>
      <name val="Times New Roman"/>
      <family val="1"/>
    </font>
    <font>
      <b/>
      <i/>
      <sz val="11"/>
      <color rgb="FF000000"/>
      <name val="Times New Roman"/>
      <family val="1"/>
    </font>
    <font>
      <sz val="12"/>
      <color rgb="FF000000"/>
      <name val="Times New Roman"/>
      <family val="1"/>
    </font>
    <font>
      <b/>
      <sz val="14"/>
      <color theme="1"/>
      <name val="Times New Roman"/>
      <family val="1"/>
    </font>
    <font>
      <sz val="12"/>
      <color theme="1"/>
      <name val="Times New Roman"/>
      <family val="1"/>
    </font>
    <font>
      <sz val="18"/>
      <color theme="1"/>
      <name val="Times New Roman"/>
      <family val="1"/>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s>
  <cellStyleXfs count="8">
    <xf numFmtId="0" fontId="0" fillId="0" borderId="0"/>
    <xf numFmtId="164" fontId="12" fillId="0" borderId="0" applyFont="0" applyFill="0" applyBorder="0" applyAlignment="0" applyProtection="0"/>
    <xf numFmtId="44" fontId="13" fillId="0" borderId="0" applyFont="0" applyFill="0" applyBorder="0" applyAlignment="0" applyProtection="0"/>
    <xf numFmtId="0" fontId="13" fillId="0" borderId="0"/>
    <xf numFmtId="0" fontId="12" fillId="0" borderId="0"/>
    <xf numFmtId="164" fontId="12" fillId="0" borderId="0" applyFont="0" applyFill="0" applyBorder="0" applyAlignment="0" applyProtection="0"/>
    <xf numFmtId="0" fontId="1" fillId="0" borderId="0"/>
    <xf numFmtId="164" fontId="12" fillId="0" borderId="0" applyFont="0" applyFill="0" applyBorder="0" applyAlignment="0" applyProtection="0"/>
  </cellStyleXfs>
  <cellXfs count="163">
    <xf numFmtId="0" fontId="0" fillId="0" borderId="0" xfId="0"/>
    <xf numFmtId="0" fontId="14" fillId="0" borderId="0" xfId="0" applyFont="1"/>
    <xf numFmtId="0" fontId="14" fillId="0" borderId="0" xfId="0" applyFont="1"/>
    <xf numFmtId="0" fontId="15" fillId="0" borderId="0" xfId="0" applyFont="1" applyAlignment="1">
      <alignment vertical="top" wrapText="1"/>
    </xf>
    <xf numFmtId="0" fontId="14" fillId="0" borderId="0" xfId="0" applyFont="1" applyAlignment="1">
      <alignment horizontal="center"/>
    </xf>
    <xf numFmtId="0" fontId="14" fillId="0" borderId="6" xfId="0" applyFont="1" applyBorder="1" applyAlignment="1">
      <alignment horizontal="left" wrapText="1"/>
    </xf>
    <xf numFmtId="0" fontId="14" fillId="0" borderId="0" xfId="0" applyFont="1" applyAlignment="1">
      <alignment horizontal="left"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4" fillId="0" borderId="10" xfId="0" applyFont="1" applyBorder="1"/>
    <xf numFmtId="0" fontId="17" fillId="0" borderId="11" xfId="0" applyFont="1" applyBorder="1" applyAlignment="1">
      <alignment horizontal="center" vertical="center" wrapText="1"/>
    </xf>
    <xf numFmtId="0" fontId="19" fillId="6"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4" fillId="0" borderId="0" xfId="0" applyFont="1" applyBorder="1" applyAlignment="1">
      <alignment horizontal="left" wrapText="1"/>
    </xf>
    <xf numFmtId="0" fontId="20" fillId="0" borderId="0" xfId="0" applyFont="1" applyAlignment="1">
      <alignment vertical="center"/>
    </xf>
    <xf numFmtId="0" fontId="20" fillId="0" borderId="0" xfId="0" applyFont="1" applyAlignment="1">
      <alignment vertical="center" wrapText="1"/>
    </xf>
    <xf numFmtId="0" fontId="24" fillId="6" borderId="2"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1" fillId="6" borderId="2" xfId="0" applyFont="1" applyFill="1" applyBorder="1" applyAlignment="1">
      <alignment horizontal="center" vertical="center" wrapText="1"/>
    </xf>
    <xf numFmtId="164" fontId="24" fillId="6" borderId="2" xfId="1" applyFont="1" applyFill="1" applyBorder="1" applyAlignment="1">
      <alignment vertical="center"/>
    </xf>
    <xf numFmtId="0" fontId="24" fillId="2"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6" fillId="4" borderId="2"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2" xfId="0" applyFont="1" applyBorder="1" applyAlignment="1">
      <alignment horizontal="center" vertical="center"/>
    </xf>
    <xf numFmtId="0" fontId="20" fillId="0" borderId="2" xfId="0" applyFont="1" applyBorder="1" applyAlignment="1">
      <alignment horizontal="center" vertical="center"/>
    </xf>
    <xf numFmtId="164" fontId="20" fillId="0" borderId="2" xfId="1" applyFont="1" applyBorder="1" applyAlignment="1">
      <alignment vertical="center"/>
    </xf>
    <xf numFmtId="164" fontId="20" fillId="0" borderId="2" xfId="1" applyFont="1" applyFill="1" applyBorder="1" applyAlignment="1">
      <alignment vertical="center"/>
    </xf>
    <xf numFmtId="164" fontId="24" fillId="0" borderId="2" xfId="0" applyNumberFormat="1" applyFont="1" applyBorder="1" applyAlignment="1">
      <alignment vertical="center"/>
    </xf>
    <xf numFmtId="0" fontId="20" fillId="2" borderId="2" xfId="0" applyFont="1" applyFill="1" applyBorder="1" applyAlignment="1">
      <alignment horizontal="center" vertical="center"/>
    </xf>
    <xf numFmtId="0" fontId="20" fillId="0" borderId="2" xfId="0" applyFont="1" applyBorder="1" applyAlignment="1">
      <alignment vertical="center" wrapText="1"/>
    </xf>
    <xf numFmtId="44" fontId="20" fillId="2" borderId="2" xfId="0" applyNumberFormat="1" applyFont="1" applyFill="1" applyBorder="1" applyAlignment="1">
      <alignment vertical="center"/>
    </xf>
    <xf numFmtId="0" fontId="20" fillId="2" borderId="2" xfId="0" applyFont="1" applyFill="1" applyBorder="1" applyAlignment="1">
      <alignment vertical="center"/>
    </xf>
    <xf numFmtId="164" fontId="28" fillId="0" borderId="2" xfId="1" applyFont="1" applyBorder="1" applyAlignment="1">
      <alignment vertical="center"/>
    </xf>
    <xf numFmtId="0" fontId="24" fillId="0" borderId="2" xfId="0" applyFont="1" applyBorder="1" applyAlignment="1">
      <alignment vertical="center" wrapText="1"/>
    </xf>
    <xf numFmtId="0" fontId="20" fillId="0" borderId="0" xfId="0" applyFont="1" applyAlignment="1">
      <alignment horizontal="center" vertical="center"/>
    </xf>
    <xf numFmtId="164" fontId="29" fillId="0" borderId="2" xfId="0" applyNumberFormat="1" applyFont="1" applyBorder="1" applyAlignment="1">
      <alignment vertical="center"/>
    </xf>
    <xf numFmtId="0" fontId="20" fillId="2" borderId="2" xfId="0" applyFont="1" applyFill="1" applyBorder="1" applyAlignment="1">
      <alignment horizontal="center" vertical="center" wrapText="1"/>
    </xf>
    <xf numFmtId="0" fontId="27" fillId="0" borderId="2" xfId="0" applyFont="1" applyBorder="1" applyAlignment="1">
      <alignment vertical="center" wrapText="1"/>
    </xf>
    <xf numFmtId="164" fontId="27" fillId="0" borderId="2" xfId="0" applyNumberFormat="1" applyFont="1" applyBorder="1" applyAlignment="1">
      <alignment vertical="center"/>
    </xf>
    <xf numFmtId="164" fontId="20" fillId="0" borderId="2" xfId="0" applyNumberFormat="1" applyFont="1" applyBorder="1" applyAlignment="1">
      <alignment vertical="center"/>
    </xf>
    <xf numFmtId="0" fontId="20" fillId="0" borderId="2" xfId="0" applyFont="1" applyBorder="1" applyAlignment="1">
      <alignment vertical="center"/>
    </xf>
    <xf numFmtId="0" fontId="26" fillId="4" borderId="2" xfId="0" applyFont="1" applyFill="1" applyBorder="1" applyAlignment="1">
      <alignment vertical="center" wrapText="1"/>
    </xf>
    <xf numFmtId="0" fontId="27" fillId="0" borderId="2" xfId="4" applyFont="1" applyBorder="1" applyAlignment="1">
      <alignment horizontal="left" vertical="center" wrapText="1"/>
    </xf>
    <xf numFmtId="164" fontId="20" fillId="0" borderId="2" xfId="5" applyFont="1" applyFill="1" applyBorder="1" applyAlignment="1">
      <alignment vertical="center" wrapText="1"/>
    </xf>
    <xf numFmtId="0" fontId="27" fillId="4" borderId="2" xfId="4" applyFont="1" applyFill="1" applyBorder="1" applyAlignment="1">
      <alignment horizontal="left" vertical="center" wrapText="1"/>
    </xf>
    <xf numFmtId="0" fontId="25" fillId="6" borderId="2" xfId="0" applyFont="1" applyFill="1" applyBorder="1" applyAlignment="1">
      <alignment horizontal="left" vertical="center" wrapText="1"/>
    </xf>
    <xf numFmtId="0" fontId="25" fillId="10" borderId="2"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6" fillId="4" borderId="2" xfId="0" applyFont="1" applyFill="1" applyBorder="1" applyAlignment="1">
      <alignment horizontal="left" vertical="center" wrapText="1"/>
    </xf>
    <xf numFmtId="0" fontId="20" fillId="0" borderId="0" xfId="0" applyFont="1" applyAlignment="1">
      <alignment horizontal="left" vertical="center"/>
    </xf>
    <xf numFmtId="164" fontId="27" fillId="0" borderId="2" xfId="0" applyNumberFormat="1" applyFont="1" applyBorder="1" applyAlignment="1">
      <alignment horizontal="center" vertical="center" wrapText="1"/>
    </xf>
    <xf numFmtId="164" fontId="20" fillId="0" borderId="2" xfId="1" applyFont="1" applyBorder="1" applyAlignment="1">
      <alignment horizontal="center" vertical="center" wrapText="1"/>
    </xf>
    <xf numFmtId="164" fontId="20" fillId="0" borderId="2" xfId="1" applyFont="1" applyFill="1" applyBorder="1" applyAlignment="1">
      <alignment horizontal="center" vertical="center" wrapText="1"/>
    </xf>
    <xf numFmtId="0" fontId="20" fillId="0" borderId="0" xfId="0" applyFont="1" applyAlignment="1">
      <alignment horizontal="center" vertical="center" wrapText="1"/>
    </xf>
    <xf numFmtId="165" fontId="20" fillId="0" borderId="2" xfId="0" applyNumberFormat="1" applyFont="1" applyBorder="1" applyAlignment="1">
      <alignment horizontal="center" vertical="center" wrapText="1"/>
    </xf>
    <xf numFmtId="165" fontId="20" fillId="0" borderId="2" xfId="0" applyNumberFormat="1" applyFont="1" applyBorder="1" applyAlignment="1">
      <alignment vertical="center"/>
    </xf>
    <xf numFmtId="164" fontId="20" fillId="2" borderId="2" xfId="0" applyNumberFormat="1" applyFont="1" applyFill="1" applyBorder="1" applyAlignment="1">
      <alignment vertical="center"/>
    </xf>
    <xf numFmtId="0" fontId="20" fillId="0" borderId="2" xfId="0" applyFont="1" applyFill="1" applyBorder="1" applyAlignment="1">
      <alignment horizontal="center" vertical="center"/>
    </xf>
    <xf numFmtId="0" fontId="31" fillId="6" borderId="2"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4" fillId="6" borderId="2" xfId="0" applyFont="1" applyFill="1" applyBorder="1" applyAlignment="1">
      <alignment horizontal="center" vertical="center" wrapText="1"/>
    </xf>
    <xf numFmtId="164" fontId="31" fillId="6" borderId="2" xfId="7" applyFont="1" applyFill="1" applyBorder="1" applyAlignment="1">
      <alignment vertical="center"/>
    </xf>
    <xf numFmtId="0" fontId="31" fillId="2" borderId="2" xfId="0" applyFont="1" applyFill="1" applyBorder="1" applyAlignment="1">
      <alignment horizontal="center" vertical="center" wrapText="1"/>
    </xf>
    <xf numFmtId="0" fontId="14" fillId="0" borderId="0" xfId="0" applyFont="1" applyAlignment="1">
      <alignment vertical="center"/>
    </xf>
    <xf numFmtId="0" fontId="35" fillId="0" borderId="2" xfId="4" applyFont="1" applyBorder="1" applyAlignment="1">
      <alignment horizontal="center" vertical="center" wrapText="1"/>
    </xf>
    <xf numFmtId="0" fontId="33" fillId="0" borderId="2" xfId="4" applyFont="1" applyBorder="1" applyAlignment="1">
      <alignment horizontal="center" vertical="center" wrapText="1"/>
    </xf>
    <xf numFmtId="0" fontId="36" fillId="0" borderId="2" xfId="4" applyFont="1" applyBorder="1" applyAlignment="1">
      <alignment horizontal="left" vertical="center" wrapText="1"/>
    </xf>
    <xf numFmtId="0" fontId="35" fillId="0" borderId="2" xfId="4" applyFont="1" applyBorder="1" applyAlignment="1">
      <alignment horizontal="center" vertical="center"/>
    </xf>
    <xf numFmtId="164" fontId="35" fillId="0" borderId="2" xfId="5" applyFont="1" applyFill="1" applyBorder="1" applyAlignment="1">
      <alignment vertical="center" wrapText="1"/>
    </xf>
    <xf numFmtId="164" fontId="35" fillId="0" borderId="2" xfId="5" applyFont="1" applyFill="1" applyBorder="1" applyAlignment="1">
      <alignment vertical="center"/>
    </xf>
    <xf numFmtId="164" fontId="35" fillId="12" borderId="2" xfId="5" applyFont="1" applyFill="1" applyBorder="1" applyAlignment="1" applyProtection="1">
      <alignment vertical="center"/>
    </xf>
    <xf numFmtId="0" fontId="35" fillId="0" borderId="2" xfId="0" applyFont="1" applyBorder="1" applyAlignment="1">
      <alignment vertical="center"/>
    </xf>
    <xf numFmtId="0" fontId="35" fillId="0" borderId="0" xfId="0" applyFont="1" applyAlignment="1">
      <alignment vertical="center"/>
    </xf>
    <xf numFmtId="0" fontId="27" fillId="0" borderId="2" xfId="0" applyFont="1" applyBorder="1" applyAlignment="1">
      <alignment horizontal="left" vertical="top" wrapText="1"/>
    </xf>
    <xf numFmtId="164" fontId="20" fillId="0" borderId="2" xfId="1" applyFont="1" applyBorder="1" applyAlignment="1">
      <alignment vertical="center" wrapText="1"/>
    </xf>
    <xf numFmtId="0" fontId="20" fillId="9" borderId="2" xfId="0" applyFont="1" applyFill="1" applyBorder="1" applyAlignment="1">
      <alignment vertical="center"/>
    </xf>
    <xf numFmtId="0" fontId="20" fillId="9" borderId="2" xfId="0" applyFont="1" applyFill="1" applyBorder="1" applyAlignment="1">
      <alignment horizontal="left" vertical="center"/>
    </xf>
    <xf numFmtId="0" fontId="20" fillId="9" borderId="2" xfId="0" applyFont="1" applyFill="1" applyBorder="1" applyAlignment="1">
      <alignment horizontal="center" vertical="center"/>
    </xf>
    <xf numFmtId="164" fontId="31" fillId="12" borderId="2" xfId="4" applyNumberFormat="1" applyFont="1" applyFill="1" applyBorder="1" applyAlignment="1">
      <alignment vertical="center"/>
    </xf>
    <xf numFmtId="0" fontId="39" fillId="0" borderId="2" xfId="0" applyFont="1" applyBorder="1" applyAlignment="1">
      <alignment vertical="center" wrapText="1"/>
    </xf>
    <xf numFmtId="0" fontId="24" fillId="2" borderId="2" xfId="0" applyFont="1" applyFill="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wrapText="1"/>
    </xf>
    <xf numFmtId="164" fontId="20" fillId="2" borderId="2" xfId="0" applyNumberFormat="1" applyFont="1" applyFill="1" applyBorder="1" applyAlignment="1">
      <alignment horizontal="center" vertical="center"/>
    </xf>
    <xf numFmtId="164" fontId="20" fillId="2" borderId="2" xfId="0" applyNumberFormat="1" applyFont="1" applyFill="1" applyBorder="1" applyAlignment="1">
      <alignment horizontal="center" vertical="center" wrapText="1"/>
    </xf>
    <xf numFmtId="0" fontId="20" fillId="9" borderId="0" xfId="0" applyFont="1" applyFill="1" applyAlignment="1">
      <alignment vertical="center"/>
    </xf>
    <xf numFmtId="0" fontId="20" fillId="9" borderId="0" xfId="0" applyFont="1" applyFill="1" applyAlignment="1">
      <alignment horizontal="left" vertical="center"/>
    </xf>
    <xf numFmtId="0" fontId="20" fillId="9" borderId="0" xfId="0" applyFont="1" applyFill="1" applyAlignment="1">
      <alignment horizontal="center" vertical="center"/>
    </xf>
    <xf numFmtId="0" fontId="20" fillId="9" borderId="0" xfId="0" applyFont="1" applyFill="1" applyAlignment="1">
      <alignment vertical="center" wrapText="1"/>
    </xf>
    <xf numFmtId="0" fontId="25" fillId="11" borderId="2" xfId="0" applyFont="1" applyFill="1" applyBorder="1" applyAlignment="1">
      <alignment vertical="center" wrapText="1"/>
    </xf>
    <xf numFmtId="0" fontId="27" fillId="0" borderId="2" xfId="4" applyFont="1" applyBorder="1" applyAlignment="1">
      <alignment vertical="center" wrapText="1"/>
    </xf>
    <xf numFmtId="0" fontId="27" fillId="0" borderId="2" xfId="0" applyFont="1" applyBorder="1" applyAlignment="1">
      <alignment vertical="center"/>
    </xf>
    <xf numFmtId="0" fontId="24" fillId="2" borderId="2" xfId="0" applyFont="1" applyFill="1" applyBorder="1" applyAlignment="1">
      <alignment vertical="center"/>
    </xf>
    <xf numFmtId="0" fontId="21" fillId="5" borderId="1" xfId="0" applyFont="1" applyFill="1" applyBorder="1" applyAlignment="1">
      <alignment vertical="center" wrapText="1"/>
    </xf>
    <xf numFmtId="0" fontId="21" fillId="5" borderId="12" xfId="0" applyFont="1" applyFill="1" applyBorder="1" applyAlignment="1">
      <alignment vertical="center" wrapText="1"/>
    </xf>
    <xf numFmtId="0" fontId="24" fillId="5" borderId="12" xfId="0" applyFont="1" applyFill="1" applyBorder="1" applyAlignment="1">
      <alignment vertical="center" wrapText="1"/>
    </xf>
    <xf numFmtId="0" fontId="24" fillId="5" borderId="3" xfId="0" applyFont="1" applyFill="1" applyBorder="1" applyAlignment="1">
      <alignment vertical="center" wrapText="1"/>
    </xf>
    <xf numFmtId="0" fontId="24" fillId="5" borderId="2" xfId="0" applyFont="1" applyFill="1" applyBorder="1" applyAlignment="1">
      <alignment vertical="center" wrapText="1"/>
    </xf>
    <xf numFmtId="0" fontId="24" fillId="7" borderId="1" xfId="0" applyFont="1" applyFill="1" applyBorder="1" applyAlignment="1">
      <alignment vertical="center" wrapText="1"/>
    </xf>
    <xf numFmtId="0" fontId="24" fillId="7" borderId="12" xfId="0" applyFont="1" applyFill="1" applyBorder="1" applyAlignment="1">
      <alignment vertical="center" wrapText="1"/>
    </xf>
    <xf numFmtId="0" fontId="24" fillId="7" borderId="3" xfId="0" applyFont="1" applyFill="1" applyBorder="1" applyAlignment="1">
      <alignment vertical="center" wrapText="1"/>
    </xf>
    <xf numFmtId="164" fontId="24" fillId="6" borderId="2" xfId="1" applyFont="1" applyFill="1" applyBorder="1" applyAlignment="1">
      <alignment horizontal="center" vertical="center"/>
    </xf>
    <xf numFmtId="164" fontId="40" fillId="5" borderId="2" xfId="0" applyNumberFormat="1" applyFont="1" applyFill="1" applyBorder="1" applyAlignment="1">
      <alignment vertical="center"/>
    </xf>
    <xf numFmtId="164" fontId="35" fillId="0" borderId="2" xfId="0" applyNumberFormat="1" applyFont="1" applyBorder="1" applyAlignment="1">
      <alignment horizontal="center" vertical="center"/>
    </xf>
    <xf numFmtId="0" fontId="26" fillId="0" borderId="2"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0" fillId="0" borderId="2" xfId="0" applyFont="1" applyFill="1" applyBorder="1" applyAlignment="1">
      <alignment vertical="center"/>
    </xf>
    <xf numFmtId="0" fontId="41" fillId="0" borderId="0" xfId="0" applyFont="1" applyAlignment="1">
      <alignment vertical="center"/>
    </xf>
    <xf numFmtId="164" fontId="41" fillId="0" borderId="0" xfId="1" applyFont="1"/>
    <xf numFmtId="0" fontId="41" fillId="0" borderId="0" xfId="0" applyFont="1"/>
    <xf numFmtId="0" fontId="18" fillId="6" borderId="2" xfId="0" applyFont="1" applyFill="1" applyBorder="1" applyAlignment="1">
      <alignment horizontal="center" vertical="center" wrapText="1"/>
    </xf>
    <xf numFmtId="0" fontId="41" fillId="0" borderId="2" xfId="0" applyFont="1" applyBorder="1" applyAlignment="1">
      <alignment horizontal="left" vertical="center"/>
    </xf>
    <xf numFmtId="164" fontId="41" fillId="0" borderId="2" xfId="1" applyFont="1" applyBorder="1" applyAlignment="1">
      <alignment vertical="center"/>
    </xf>
    <xf numFmtId="0" fontId="41" fillId="8" borderId="2" xfId="0" applyFont="1" applyFill="1" applyBorder="1" applyAlignment="1">
      <alignment horizontal="left" vertical="center"/>
    </xf>
    <xf numFmtId="164" fontId="41" fillId="8" borderId="2" xfId="1" applyFont="1" applyFill="1" applyBorder="1" applyAlignment="1">
      <alignment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wrapText="1"/>
    </xf>
    <xf numFmtId="164" fontId="40" fillId="5" borderId="1" xfId="0" applyNumberFormat="1" applyFont="1" applyFill="1" applyBorder="1" applyAlignment="1">
      <alignment vertical="center"/>
    </xf>
    <xf numFmtId="0" fontId="24" fillId="0" borderId="3" xfId="0" applyFont="1" applyBorder="1" applyAlignment="1">
      <alignment vertical="center" wrapText="1"/>
    </xf>
    <xf numFmtId="0" fontId="20" fillId="2" borderId="4" xfId="0" applyFont="1" applyFill="1" applyBorder="1" applyAlignment="1">
      <alignment horizontal="center" vertical="center"/>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xf>
    <xf numFmtId="164" fontId="20" fillId="2" borderId="5" xfId="0" applyNumberFormat="1" applyFont="1" applyFill="1" applyBorder="1" applyAlignment="1">
      <alignment horizontal="center" vertical="center"/>
    </xf>
    <xf numFmtId="0" fontId="20" fillId="2" borderId="5" xfId="0" applyFont="1" applyFill="1" applyBorder="1" applyAlignment="1">
      <alignment vertical="center"/>
    </xf>
    <xf numFmtId="0" fontId="20" fillId="5" borderId="2" xfId="0" applyFont="1" applyFill="1" applyBorder="1" applyAlignment="1">
      <alignment horizontal="center" vertical="center"/>
    </xf>
    <xf numFmtId="0" fontId="20" fillId="5" borderId="2" xfId="0" applyFont="1" applyFill="1" applyBorder="1" applyAlignment="1">
      <alignment horizontal="center" vertical="center" wrapText="1"/>
    </xf>
    <xf numFmtId="0" fontId="0" fillId="9" borderId="0" xfId="0" applyFill="1"/>
    <xf numFmtId="0" fontId="25" fillId="0" borderId="2" xfId="0" applyFont="1" applyFill="1" applyBorder="1" applyAlignment="1">
      <alignment horizontal="left" vertical="center" wrapText="1"/>
    </xf>
    <xf numFmtId="0" fontId="26" fillId="0" borderId="2" xfId="4" applyFont="1" applyFill="1" applyBorder="1" applyAlignment="1">
      <alignment horizontal="center" vertical="center" wrapText="1"/>
    </xf>
    <xf numFmtId="0" fontId="26" fillId="0" borderId="2" xfId="0" applyFont="1" applyFill="1" applyBorder="1" applyAlignment="1">
      <alignment vertical="center" wrapText="1"/>
    </xf>
    <xf numFmtId="0" fontId="20" fillId="0" borderId="2" xfId="0" applyFont="1" applyFill="1" applyBorder="1" applyAlignment="1">
      <alignment vertical="center" wrapText="1"/>
    </xf>
    <xf numFmtId="0" fontId="33" fillId="0" borderId="2" xfId="4" applyFont="1" applyFill="1" applyBorder="1" applyAlignment="1">
      <alignment horizontal="left" vertical="center" wrapText="1"/>
    </xf>
    <xf numFmtId="0" fontId="35" fillId="0" borderId="2" xfId="0" applyFont="1" applyBorder="1" applyAlignment="1">
      <alignment horizontal="center" vertical="center"/>
    </xf>
    <xf numFmtId="164" fontId="20" fillId="0" borderId="2" xfId="0" applyNumberFormat="1" applyFont="1" applyFill="1" applyBorder="1" applyAlignment="1">
      <alignment vertical="center"/>
    </xf>
    <xf numFmtId="0" fontId="41" fillId="0" borderId="0" xfId="0" applyFont="1" applyAlignment="1">
      <alignment horizontal="left" vertical="center" wrapText="1"/>
    </xf>
    <xf numFmtId="0" fontId="42" fillId="13" borderId="2" xfId="0" applyFont="1" applyFill="1" applyBorder="1" applyAlignment="1">
      <alignment horizontal="center" vertical="center" wrapText="1"/>
    </xf>
    <xf numFmtId="164" fontId="40" fillId="5" borderId="1" xfId="1" applyFont="1" applyFill="1" applyBorder="1" applyAlignment="1">
      <alignment horizontal="right" vertical="center" wrapText="1"/>
    </xf>
    <xf numFmtId="164" fontId="40" fillId="5" borderId="12" xfId="1" applyFont="1" applyFill="1" applyBorder="1" applyAlignment="1">
      <alignment horizontal="right" vertical="center" wrapText="1"/>
    </xf>
    <xf numFmtId="164" fontId="40" fillId="5" borderId="3" xfId="1" applyFont="1" applyFill="1" applyBorder="1" applyAlignment="1">
      <alignment horizontal="right" vertical="center" wrapText="1"/>
    </xf>
    <xf numFmtId="0" fontId="22" fillId="0" borderId="15" xfId="0" applyFont="1" applyBorder="1" applyAlignment="1">
      <alignment horizontal="left" vertical="center" wrapText="1"/>
    </xf>
    <xf numFmtId="0" fontId="23" fillId="0" borderId="12" xfId="0" applyFont="1" applyBorder="1" applyAlignment="1">
      <alignment horizontal="left" vertical="center" wrapText="1"/>
    </xf>
    <xf numFmtId="0" fontId="14" fillId="0" borderId="0" xfId="0" applyFont="1" applyAlignment="1">
      <alignment horizontal="center"/>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4" fillId="0" borderId="13" xfId="0" applyFont="1" applyBorder="1" applyAlignment="1">
      <alignment horizontal="center" wrapText="1"/>
    </xf>
    <xf numFmtId="0" fontId="14" fillId="0" borderId="14" xfId="0" applyFont="1" applyBorder="1" applyAlignment="1">
      <alignment horizontal="center" wrapText="1"/>
    </xf>
    <xf numFmtId="0" fontId="24" fillId="0" borderId="0" xfId="0" applyFont="1" applyAlignment="1">
      <alignment horizontal="center" vertical="center"/>
    </xf>
    <xf numFmtId="0" fontId="20" fillId="0" borderId="0" xfId="0" applyFont="1" applyAlignment="1">
      <alignment horizontal="center" vertical="center"/>
    </xf>
    <xf numFmtId="0" fontId="24" fillId="0" borderId="6"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Alignment="1">
      <alignment horizontal="center" vertical="center" wrapText="1"/>
    </xf>
    <xf numFmtId="0" fontId="20" fillId="0" borderId="6" xfId="0" applyFont="1" applyBorder="1" applyAlignment="1">
      <alignment horizontal="left" vertical="center" wrapText="1"/>
    </xf>
    <xf numFmtId="0" fontId="20" fillId="0" borderId="0" xfId="0" applyFont="1" applyBorder="1" applyAlignment="1">
      <alignment horizontal="left" vertical="center" wrapText="1"/>
    </xf>
    <xf numFmtId="0" fontId="20" fillId="0" borderId="0" xfId="0" applyFont="1" applyAlignment="1">
      <alignment horizontal="left" vertical="center" wrapText="1"/>
    </xf>
    <xf numFmtId="0" fontId="24" fillId="5" borderId="2" xfId="0" applyFont="1" applyFill="1" applyBorder="1" applyAlignment="1">
      <alignment horizontal="center" vertical="center" wrapText="1"/>
    </xf>
    <xf numFmtId="0" fontId="20" fillId="0" borderId="2" xfId="0" applyFont="1" applyBorder="1" applyAlignment="1">
      <alignment horizontal="center" vertical="center" wrapText="1"/>
    </xf>
  </cellXfs>
  <cellStyles count="8">
    <cellStyle name="Currency" xfId="1" builtinId="4"/>
    <cellStyle name="Currency 2" xfId="2" xr:uid="{00000000-0005-0000-0000-000001000000}"/>
    <cellStyle name="Currency 3 2" xfId="7" xr:uid="{0B5B9788-1C8D-480B-8949-B46E77F371E5}"/>
    <cellStyle name="Currency 5" xfId="5" xr:uid="{80A2BD55-541F-9B46-BF59-DDEDCB3DC0F9}"/>
    <cellStyle name="Normal" xfId="0" builtinId="0"/>
    <cellStyle name="Normal 2" xfId="6" xr:uid="{48314AC1-A737-4EF0-ADEC-1843CDE3D1C8}"/>
    <cellStyle name="Normal 4" xfId="3" xr:uid="{00000000-0005-0000-0000-000003000000}"/>
    <cellStyle name="Normal 6" xfId="4" xr:uid="{00000000-0005-0000-0000-000004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9A08-14A5-4533-BC6F-46B88297FBDE}">
  <dimension ref="A1:D13"/>
  <sheetViews>
    <sheetView topLeftCell="A9" workbookViewId="0">
      <selection activeCell="D13" sqref="D13"/>
    </sheetView>
  </sheetViews>
  <sheetFormatPr baseColWidth="10" defaultColWidth="8.83203125" defaultRowHeight="16"/>
  <cols>
    <col min="1" max="1" width="19.1640625" style="111" customWidth="1"/>
    <col min="2" max="2" width="21.33203125" style="111" customWidth="1"/>
    <col min="3" max="3" width="20.1640625" style="111" customWidth="1"/>
    <col min="4" max="4" width="19.6640625" style="111" customWidth="1"/>
    <col min="5" max="16384" width="8.83203125" style="111"/>
  </cols>
  <sheetData>
    <row r="1" spans="1:4" ht="37.25" customHeight="1">
      <c r="A1" s="137" t="s">
        <v>212</v>
      </c>
      <c r="B1" s="137"/>
      <c r="C1" s="137"/>
      <c r="D1" s="137"/>
    </row>
    <row r="2" spans="1:4" s="109" customFormat="1" ht="68.5" customHeight="1">
      <c r="A2" s="112" t="s">
        <v>22</v>
      </c>
      <c r="B2" s="112" t="s">
        <v>195</v>
      </c>
      <c r="C2" s="112" t="s">
        <v>202</v>
      </c>
      <c r="D2" s="112" t="s">
        <v>19</v>
      </c>
    </row>
    <row r="3" spans="1:4" s="109" customFormat="1" ht="22.75" customHeight="1">
      <c r="A3" s="113" t="s">
        <v>201</v>
      </c>
      <c r="B3" s="114">
        <f>'Annual Resource Allocation List'!N21</f>
        <v>79195.707825000005</v>
      </c>
      <c r="C3" s="114">
        <f>'CTE Personnel'!N4</f>
        <v>12000</v>
      </c>
      <c r="D3" s="114">
        <v>0</v>
      </c>
    </row>
    <row r="4" spans="1:4" s="109" customFormat="1" ht="22.75" customHeight="1">
      <c r="A4" s="113" t="s">
        <v>196</v>
      </c>
      <c r="B4" s="114">
        <f>'Annual Resource Allocation List'!N35</f>
        <v>302943.94875000004</v>
      </c>
      <c r="C4" s="114">
        <f>'CTE Personnel'!N11</f>
        <v>324650</v>
      </c>
      <c r="D4" s="114">
        <v>0</v>
      </c>
    </row>
    <row r="5" spans="1:4" s="109" customFormat="1" ht="22.75" customHeight="1">
      <c r="A5" s="113" t="s">
        <v>197</v>
      </c>
      <c r="B5" s="114">
        <f>'Annual Resource Allocation List'!N49</f>
        <v>143419.96400000001</v>
      </c>
      <c r="C5" s="114">
        <f>'CTE Personnel'!N22</f>
        <v>445050</v>
      </c>
      <c r="D5" s="114">
        <f>Facilities!N5</f>
        <v>11095</v>
      </c>
    </row>
    <row r="6" spans="1:4" s="109" customFormat="1" ht="22.75" customHeight="1">
      <c r="A6" s="113" t="s">
        <v>198</v>
      </c>
      <c r="B6" s="114">
        <f>'Annual Resource Allocation List'!N53</f>
        <v>49958.22</v>
      </c>
      <c r="C6" s="114">
        <f>'CTE Personnel'!N26</f>
        <v>7638.75</v>
      </c>
      <c r="D6" s="114">
        <v>0</v>
      </c>
    </row>
    <row r="7" spans="1:4" s="109" customFormat="1" ht="22.75" customHeight="1">
      <c r="A7" s="113" t="s">
        <v>199</v>
      </c>
      <c r="B7" s="114">
        <f>'Annual Resource Allocation List'!N57</f>
        <v>250</v>
      </c>
      <c r="C7" s="114">
        <v>0</v>
      </c>
      <c r="D7" s="114">
        <v>0</v>
      </c>
    </row>
    <row r="8" spans="1:4" s="109" customFormat="1" ht="22.75" customHeight="1">
      <c r="A8" s="113" t="s">
        <v>200</v>
      </c>
      <c r="B8" s="114">
        <f>'Annual Resource Allocation List'!N67</f>
        <v>15454.85</v>
      </c>
      <c r="C8" s="114">
        <f>'CTE Personnel'!N31</f>
        <v>142180</v>
      </c>
      <c r="D8" s="114">
        <v>0</v>
      </c>
    </row>
    <row r="9" spans="1:4" s="109" customFormat="1" ht="27.5" customHeight="1">
      <c r="A9" s="115" t="s">
        <v>188</v>
      </c>
      <c r="B9" s="116">
        <f>SUM(B3:B8)</f>
        <v>591222.69057500002</v>
      </c>
      <c r="C9" s="116">
        <f>SUM(C3:C8)</f>
        <v>931518.75</v>
      </c>
      <c r="D9" s="116">
        <f>SUM(D3:D8)</f>
        <v>11095</v>
      </c>
    </row>
    <row r="10" spans="1:4">
      <c r="B10" s="110"/>
    </row>
    <row r="11" spans="1:4" ht="34.75" customHeight="1">
      <c r="A11" s="136" t="s">
        <v>214</v>
      </c>
      <c r="B11" s="136"/>
      <c r="C11" s="136"/>
      <c r="D11" s="136"/>
    </row>
    <row r="12" spans="1:4">
      <c r="A12" s="136" t="s">
        <v>213</v>
      </c>
      <c r="B12" s="136"/>
      <c r="C12" s="136"/>
      <c r="D12" s="136"/>
    </row>
    <row r="13" spans="1:4">
      <c r="A13" s="111" t="s">
        <v>4</v>
      </c>
      <c r="B13" s="110"/>
    </row>
  </sheetData>
  <mergeCells count="3">
    <mergeCell ref="A12:D12"/>
    <mergeCell ref="A1:D1"/>
    <mergeCell ref="A11: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7"/>
  <sheetViews>
    <sheetView tabSelected="1" zoomScale="60" zoomScaleNormal="60" workbookViewId="0">
      <selection activeCell="A43" sqref="A43:XFD43"/>
    </sheetView>
  </sheetViews>
  <sheetFormatPr baseColWidth="10" defaultColWidth="11.1640625" defaultRowHeight="14"/>
  <cols>
    <col min="1" max="1" width="11.1640625" style="15" customWidth="1"/>
    <col min="2" max="2" width="15.83203125" style="15" customWidth="1"/>
    <col min="3" max="3" width="14.83203125" style="51" customWidth="1"/>
    <col min="4" max="4" width="28.5" style="15" customWidth="1"/>
    <col min="5" max="5" width="46.5" style="15" customWidth="1"/>
    <col min="6" max="8" width="11.1640625" style="83" customWidth="1"/>
    <col min="9" max="9" width="13.1640625" style="15" customWidth="1"/>
    <col min="10" max="10" width="11.1640625" style="15" customWidth="1"/>
    <col min="11" max="11" width="13.6640625" style="15" customWidth="1"/>
    <col min="12" max="12" width="12.1640625" style="15" customWidth="1"/>
    <col min="13" max="13" width="11.1640625" style="15" customWidth="1"/>
    <col min="14" max="14" width="14.6640625" style="15" customWidth="1"/>
    <col min="15" max="15" width="14.5" style="15" customWidth="1"/>
    <col min="16" max="16" width="12.6640625" style="15" customWidth="1"/>
    <col min="17" max="17" width="13.33203125" style="15" customWidth="1"/>
    <col min="18" max="18" width="11.1640625" style="15" customWidth="1"/>
    <col min="19" max="19" width="14.6640625" style="15" hidden="1" customWidth="1"/>
    <col min="20" max="20" width="31.33203125" style="16" customWidth="1"/>
    <col min="21" max="16384" width="11.1640625" style="15"/>
  </cols>
  <sheetData>
    <row r="1" spans="1:20">
      <c r="B1" s="15" t="s">
        <v>0</v>
      </c>
      <c r="C1" s="15"/>
      <c r="F1" s="15"/>
      <c r="G1" s="15"/>
      <c r="H1" s="15"/>
      <c r="O1" s="83"/>
      <c r="P1" s="83"/>
      <c r="Q1" s="83"/>
      <c r="R1" s="83"/>
    </row>
    <row r="2" spans="1:20" ht="13.75" customHeight="1">
      <c r="B2" s="95" t="s">
        <v>77</v>
      </c>
      <c r="C2" s="96"/>
      <c r="D2" s="97"/>
      <c r="E2" s="97"/>
      <c r="F2" s="97"/>
      <c r="G2" s="97"/>
      <c r="H2" s="97"/>
      <c r="I2" s="97"/>
      <c r="J2" s="97"/>
      <c r="K2" s="97"/>
      <c r="L2" s="97"/>
      <c r="M2" s="97"/>
      <c r="N2" s="97"/>
      <c r="O2" s="97"/>
      <c r="P2" s="97"/>
      <c r="Q2" s="97"/>
      <c r="R2" s="98"/>
    </row>
    <row r="3" spans="1:20" ht="94.5" customHeight="1">
      <c r="B3" s="141" t="s">
        <v>203</v>
      </c>
      <c r="C3" s="142"/>
      <c r="D3" s="142"/>
      <c r="E3" s="142"/>
      <c r="F3" s="142"/>
      <c r="G3" s="142"/>
      <c r="H3" s="142"/>
      <c r="I3" s="142"/>
      <c r="J3" s="142"/>
      <c r="K3" s="142"/>
      <c r="L3" s="142"/>
      <c r="M3" s="142"/>
      <c r="N3" s="142"/>
      <c r="O3" s="142"/>
      <c r="P3" s="142"/>
      <c r="Q3" s="142"/>
      <c r="R3" s="142"/>
    </row>
    <row r="4" spans="1:20" ht="21.5" customHeight="1">
      <c r="A4" s="99"/>
      <c r="B4" s="99"/>
      <c r="C4" s="99"/>
      <c r="D4" s="99"/>
      <c r="E4" s="99"/>
      <c r="F4" s="99"/>
      <c r="G4" s="99"/>
      <c r="H4" s="99"/>
      <c r="I4" s="99"/>
      <c r="J4" s="99"/>
      <c r="K4" s="99"/>
      <c r="L4" s="99"/>
      <c r="M4" s="99"/>
      <c r="N4" s="99"/>
      <c r="O4" s="100" t="s">
        <v>12</v>
      </c>
      <c r="P4" s="101"/>
      <c r="Q4" s="101"/>
      <c r="R4" s="101"/>
      <c r="S4" s="102"/>
      <c r="T4" s="94" t="s">
        <v>20</v>
      </c>
    </row>
    <row r="5" spans="1:20" ht="135">
      <c r="A5" s="17" t="s">
        <v>22</v>
      </c>
      <c r="B5" s="18" t="s">
        <v>28</v>
      </c>
      <c r="C5" s="18" t="s">
        <v>78</v>
      </c>
      <c r="D5" s="19" t="s">
        <v>26</v>
      </c>
      <c r="E5" s="19" t="s">
        <v>32</v>
      </c>
      <c r="F5" s="17" t="s">
        <v>6</v>
      </c>
      <c r="G5" s="17" t="s">
        <v>5</v>
      </c>
      <c r="H5" s="17" t="s">
        <v>7</v>
      </c>
      <c r="I5" s="17" t="s">
        <v>1</v>
      </c>
      <c r="J5" s="17" t="s">
        <v>23</v>
      </c>
      <c r="K5" s="103" t="s">
        <v>15</v>
      </c>
      <c r="L5" s="17" t="s">
        <v>75</v>
      </c>
      <c r="M5" s="17" t="s">
        <v>16</v>
      </c>
      <c r="N5" s="17" t="s">
        <v>3</v>
      </c>
      <c r="O5" s="21" t="s">
        <v>9</v>
      </c>
      <c r="P5" s="21" t="s">
        <v>10</v>
      </c>
      <c r="Q5" s="21" t="s">
        <v>18</v>
      </c>
      <c r="R5" s="21" t="s">
        <v>11</v>
      </c>
      <c r="S5" s="21" t="s">
        <v>19</v>
      </c>
      <c r="T5" s="82" t="s">
        <v>184</v>
      </c>
    </row>
    <row r="6" spans="1:20" ht="92.5" customHeight="1">
      <c r="A6" s="84" t="s">
        <v>33</v>
      </c>
      <c r="B6" s="43" t="s">
        <v>34</v>
      </c>
      <c r="C6" s="48" t="s">
        <v>35</v>
      </c>
      <c r="D6" s="44" t="s">
        <v>57</v>
      </c>
      <c r="E6" s="24" t="s">
        <v>71</v>
      </c>
      <c r="F6" s="25" t="s">
        <v>47</v>
      </c>
      <c r="G6" s="26" t="s">
        <v>40</v>
      </c>
      <c r="H6" s="84">
        <v>10</v>
      </c>
      <c r="I6" s="45">
        <v>229</v>
      </c>
      <c r="J6" s="26">
        <v>4</v>
      </c>
      <c r="K6" s="27">
        <f>I6*J6</f>
        <v>916</v>
      </c>
      <c r="L6" s="27">
        <f t="shared" ref="L6:L13" si="0">K6*0.09125</f>
        <v>83.584999999999994</v>
      </c>
      <c r="M6" s="28">
        <v>0</v>
      </c>
      <c r="N6" s="29">
        <f t="shared" ref="N6:N13" si="1">K6+L6+M6</f>
        <v>999.58500000000004</v>
      </c>
      <c r="O6" s="30"/>
      <c r="P6" s="30" t="s">
        <v>76</v>
      </c>
      <c r="Q6" s="85" t="s">
        <v>76</v>
      </c>
      <c r="R6" s="30" t="s">
        <v>76</v>
      </c>
      <c r="S6" s="33"/>
      <c r="T6" s="31"/>
    </row>
    <row r="7" spans="1:20" ht="90.5" customHeight="1">
      <c r="A7" s="84" t="s">
        <v>33</v>
      </c>
      <c r="B7" s="43" t="s">
        <v>34</v>
      </c>
      <c r="C7" s="48" t="s">
        <v>35</v>
      </c>
      <c r="D7" s="44" t="s">
        <v>58</v>
      </c>
      <c r="E7" s="24" t="s">
        <v>71</v>
      </c>
      <c r="F7" s="25" t="s">
        <v>47</v>
      </c>
      <c r="G7" s="26" t="s">
        <v>51</v>
      </c>
      <c r="H7" s="84">
        <v>5</v>
      </c>
      <c r="I7" s="45">
        <v>1171.31</v>
      </c>
      <c r="J7" s="26">
        <v>2</v>
      </c>
      <c r="K7" s="27">
        <f t="shared" ref="K7" si="2">I7*J7</f>
        <v>2342.62</v>
      </c>
      <c r="L7" s="27">
        <f t="shared" si="0"/>
        <v>213.76407499999999</v>
      </c>
      <c r="M7" s="28">
        <v>0</v>
      </c>
      <c r="N7" s="29">
        <f t="shared" si="1"/>
        <v>2556.3840749999999</v>
      </c>
      <c r="O7" s="30"/>
      <c r="P7" s="30" t="s">
        <v>76</v>
      </c>
      <c r="Q7" s="85" t="s">
        <v>76</v>
      </c>
      <c r="R7" s="30" t="s">
        <v>76</v>
      </c>
      <c r="S7" s="33"/>
      <c r="T7" s="31"/>
    </row>
    <row r="8" spans="1:20" ht="91.25" customHeight="1">
      <c r="A8" s="84" t="s">
        <v>33</v>
      </c>
      <c r="B8" s="43" t="s">
        <v>34</v>
      </c>
      <c r="C8" s="48" t="s">
        <v>35</v>
      </c>
      <c r="D8" s="44" t="s">
        <v>59</v>
      </c>
      <c r="E8" s="24" t="s">
        <v>71</v>
      </c>
      <c r="F8" s="25" t="s">
        <v>47</v>
      </c>
      <c r="G8" s="26" t="s">
        <v>51</v>
      </c>
      <c r="H8" s="84">
        <v>10</v>
      </c>
      <c r="I8" s="45">
        <v>304.5</v>
      </c>
      <c r="J8" s="26">
        <v>2</v>
      </c>
      <c r="K8" s="27">
        <f t="shared" ref="K8:K13" si="3">I8*J8</f>
        <v>609</v>
      </c>
      <c r="L8" s="27">
        <f t="shared" si="0"/>
        <v>55.571249999999999</v>
      </c>
      <c r="M8" s="28">
        <v>0</v>
      </c>
      <c r="N8" s="29">
        <f t="shared" si="1"/>
        <v>664.57124999999996</v>
      </c>
      <c r="O8" s="30"/>
      <c r="P8" s="30" t="s">
        <v>76</v>
      </c>
      <c r="Q8" s="85" t="s">
        <v>76</v>
      </c>
      <c r="R8" s="30" t="s">
        <v>76</v>
      </c>
      <c r="S8" s="33"/>
      <c r="T8" s="31"/>
    </row>
    <row r="9" spans="1:20" ht="107.5" customHeight="1">
      <c r="A9" s="84" t="s">
        <v>33</v>
      </c>
      <c r="B9" s="43" t="s">
        <v>34</v>
      </c>
      <c r="C9" s="48" t="s">
        <v>35</v>
      </c>
      <c r="D9" s="44" t="s">
        <v>63</v>
      </c>
      <c r="E9" s="24" t="s">
        <v>72</v>
      </c>
      <c r="F9" s="25" t="s">
        <v>47</v>
      </c>
      <c r="G9" s="26" t="s">
        <v>40</v>
      </c>
      <c r="H9" s="84">
        <v>15</v>
      </c>
      <c r="I9" s="45">
        <v>1500</v>
      </c>
      <c r="J9" s="26">
        <v>1</v>
      </c>
      <c r="K9" s="27">
        <f t="shared" si="3"/>
        <v>1500</v>
      </c>
      <c r="L9" s="27">
        <f t="shared" si="0"/>
        <v>136.875</v>
      </c>
      <c r="M9" s="28">
        <v>39</v>
      </c>
      <c r="N9" s="29">
        <f t="shared" si="1"/>
        <v>1675.875</v>
      </c>
      <c r="O9" s="30"/>
      <c r="P9" s="30" t="s">
        <v>76</v>
      </c>
      <c r="Q9" s="85" t="s">
        <v>76</v>
      </c>
      <c r="R9" s="30" t="s">
        <v>76</v>
      </c>
      <c r="S9" s="33"/>
      <c r="T9" s="31"/>
    </row>
    <row r="10" spans="1:20" ht="77.5" customHeight="1">
      <c r="A10" s="84" t="s">
        <v>33</v>
      </c>
      <c r="B10" s="43" t="s">
        <v>34</v>
      </c>
      <c r="C10" s="48" t="s">
        <v>35</v>
      </c>
      <c r="D10" s="44" t="s">
        <v>65</v>
      </c>
      <c r="E10" s="24" t="s">
        <v>73</v>
      </c>
      <c r="F10" s="25" t="s">
        <v>47</v>
      </c>
      <c r="G10" s="26" t="s">
        <v>51</v>
      </c>
      <c r="H10" s="84">
        <v>10</v>
      </c>
      <c r="I10" s="45">
        <v>950</v>
      </c>
      <c r="J10" s="26">
        <v>1</v>
      </c>
      <c r="K10" s="27">
        <f t="shared" si="3"/>
        <v>950</v>
      </c>
      <c r="L10" s="27">
        <f t="shared" si="0"/>
        <v>86.6875</v>
      </c>
      <c r="M10" s="28">
        <v>25</v>
      </c>
      <c r="N10" s="29">
        <f t="shared" si="1"/>
        <v>1061.6875</v>
      </c>
      <c r="O10" s="30"/>
      <c r="P10" s="30" t="s">
        <v>76</v>
      </c>
      <c r="Q10" s="85" t="s">
        <v>76</v>
      </c>
      <c r="R10" s="30" t="s">
        <v>76</v>
      </c>
      <c r="S10" s="33"/>
      <c r="T10" s="31"/>
    </row>
    <row r="11" spans="1:20" ht="77.5" customHeight="1">
      <c r="A11" s="84" t="s">
        <v>33</v>
      </c>
      <c r="B11" s="43" t="s">
        <v>34</v>
      </c>
      <c r="C11" s="48" t="s">
        <v>35</v>
      </c>
      <c r="D11" s="44" t="s">
        <v>66</v>
      </c>
      <c r="E11" s="24" t="s">
        <v>73</v>
      </c>
      <c r="F11" s="25" t="s">
        <v>47</v>
      </c>
      <c r="G11" s="26" t="s">
        <v>51</v>
      </c>
      <c r="H11" s="84">
        <v>15</v>
      </c>
      <c r="I11" s="45">
        <v>340</v>
      </c>
      <c r="J11" s="26">
        <v>6</v>
      </c>
      <c r="K11" s="27">
        <f t="shared" si="3"/>
        <v>2040</v>
      </c>
      <c r="L11" s="27">
        <f t="shared" si="0"/>
        <v>186.15</v>
      </c>
      <c r="M11" s="28">
        <v>20</v>
      </c>
      <c r="N11" s="29">
        <f t="shared" si="1"/>
        <v>2246.15</v>
      </c>
      <c r="O11" s="30"/>
      <c r="P11" s="30" t="s">
        <v>76</v>
      </c>
      <c r="Q11" s="85" t="s">
        <v>76</v>
      </c>
      <c r="R11" s="30" t="s">
        <v>76</v>
      </c>
      <c r="S11" s="33"/>
      <c r="T11" s="31"/>
    </row>
    <row r="12" spans="1:20" ht="85.25" customHeight="1">
      <c r="A12" s="84" t="s">
        <v>33</v>
      </c>
      <c r="B12" s="43" t="s">
        <v>34</v>
      </c>
      <c r="C12" s="48" t="s">
        <v>35</v>
      </c>
      <c r="D12" s="44" t="s">
        <v>70</v>
      </c>
      <c r="E12" s="24" t="s">
        <v>73</v>
      </c>
      <c r="F12" s="25" t="s">
        <v>47</v>
      </c>
      <c r="G12" s="26" t="s">
        <v>51</v>
      </c>
      <c r="H12" s="84">
        <v>20</v>
      </c>
      <c r="I12" s="45">
        <v>1000</v>
      </c>
      <c r="J12" s="26">
        <v>1</v>
      </c>
      <c r="K12" s="27">
        <f t="shared" si="3"/>
        <v>1000</v>
      </c>
      <c r="L12" s="27">
        <f t="shared" si="0"/>
        <v>91.25</v>
      </c>
      <c r="M12" s="28">
        <v>15</v>
      </c>
      <c r="N12" s="29">
        <f t="shared" si="1"/>
        <v>1106.25</v>
      </c>
      <c r="O12" s="30"/>
      <c r="P12" s="30" t="s">
        <v>76</v>
      </c>
      <c r="Q12" s="85" t="s">
        <v>76</v>
      </c>
      <c r="R12" s="30" t="s">
        <v>76</v>
      </c>
      <c r="S12" s="33"/>
      <c r="T12" s="31"/>
    </row>
    <row r="13" spans="1:20" ht="95.5" customHeight="1">
      <c r="A13" s="84" t="s">
        <v>33</v>
      </c>
      <c r="B13" s="43" t="s">
        <v>34</v>
      </c>
      <c r="C13" s="48" t="s">
        <v>35</v>
      </c>
      <c r="D13" s="44" t="s">
        <v>67</v>
      </c>
      <c r="E13" s="24" t="s">
        <v>204</v>
      </c>
      <c r="F13" s="25" t="s">
        <v>47</v>
      </c>
      <c r="G13" s="26" t="s">
        <v>51</v>
      </c>
      <c r="H13" s="84">
        <v>20</v>
      </c>
      <c r="I13" s="45">
        <v>1000</v>
      </c>
      <c r="J13" s="26">
        <v>1</v>
      </c>
      <c r="K13" s="27">
        <f t="shared" si="3"/>
        <v>1000</v>
      </c>
      <c r="L13" s="27">
        <f t="shared" si="0"/>
        <v>91.25</v>
      </c>
      <c r="M13" s="28">
        <v>15</v>
      </c>
      <c r="N13" s="29">
        <f t="shared" si="1"/>
        <v>1106.25</v>
      </c>
      <c r="O13" s="30"/>
      <c r="P13" s="30" t="s">
        <v>76</v>
      </c>
      <c r="Q13" s="85" t="s">
        <v>76</v>
      </c>
      <c r="R13" s="30" t="s">
        <v>76</v>
      </c>
      <c r="S13" s="33"/>
      <c r="T13" s="31"/>
    </row>
    <row r="14" spans="1:20" ht="55.25" customHeight="1">
      <c r="A14" s="84" t="s">
        <v>33</v>
      </c>
      <c r="B14" s="43" t="s">
        <v>34</v>
      </c>
      <c r="C14" s="48" t="s">
        <v>35</v>
      </c>
      <c r="D14" s="44" t="s">
        <v>60</v>
      </c>
      <c r="E14" s="24" t="s">
        <v>61</v>
      </c>
      <c r="F14" s="25" t="s">
        <v>39</v>
      </c>
      <c r="G14" s="26" t="s">
        <v>51</v>
      </c>
      <c r="H14" s="84">
        <v>30</v>
      </c>
      <c r="I14" s="45">
        <v>20000</v>
      </c>
      <c r="J14" s="26">
        <v>1</v>
      </c>
      <c r="K14" s="27">
        <f t="shared" ref="K14:K20" si="4">I14*J14</f>
        <v>20000</v>
      </c>
      <c r="L14" s="27">
        <f>K14*0.09</f>
        <v>1800</v>
      </c>
      <c r="M14" s="28"/>
      <c r="N14" s="29">
        <f t="shared" ref="N14:N20" si="5">K14+L14+M14</f>
        <v>21800</v>
      </c>
      <c r="O14" s="30"/>
      <c r="P14" s="30" t="s">
        <v>76</v>
      </c>
      <c r="Q14" s="85" t="s">
        <v>76</v>
      </c>
      <c r="R14" s="30" t="s">
        <v>76</v>
      </c>
      <c r="S14" s="33"/>
      <c r="T14" s="31" t="s">
        <v>68</v>
      </c>
    </row>
    <row r="15" spans="1:20" ht="66.5" customHeight="1">
      <c r="A15" s="84" t="s">
        <v>33</v>
      </c>
      <c r="B15" s="43" t="s">
        <v>34</v>
      </c>
      <c r="C15" s="48" t="s">
        <v>35</v>
      </c>
      <c r="D15" s="44" t="s">
        <v>42</v>
      </c>
      <c r="E15" s="24" t="s">
        <v>55</v>
      </c>
      <c r="F15" s="25" t="s">
        <v>39</v>
      </c>
      <c r="G15" s="26" t="s">
        <v>43</v>
      </c>
      <c r="H15" s="84">
        <v>20</v>
      </c>
      <c r="I15" s="45">
        <v>35000</v>
      </c>
      <c r="J15" s="26">
        <v>1</v>
      </c>
      <c r="K15" s="27">
        <f t="shared" si="4"/>
        <v>35000</v>
      </c>
      <c r="L15" s="27">
        <f>K15*0.09</f>
        <v>3150</v>
      </c>
      <c r="M15" s="28"/>
      <c r="N15" s="29">
        <f t="shared" si="5"/>
        <v>38150</v>
      </c>
      <c r="O15" s="30"/>
      <c r="P15" s="30" t="s">
        <v>76</v>
      </c>
      <c r="Q15" s="85" t="s">
        <v>76</v>
      </c>
      <c r="R15" s="30" t="s">
        <v>76</v>
      </c>
      <c r="S15" s="33"/>
      <c r="T15" s="31" t="s">
        <v>44</v>
      </c>
    </row>
    <row r="16" spans="1:20" ht="92.5" customHeight="1">
      <c r="A16" s="84" t="s">
        <v>33</v>
      </c>
      <c r="B16" s="43" t="s">
        <v>34</v>
      </c>
      <c r="C16" s="49" t="s">
        <v>79</v>
      </c>
      <c r="D16" s="31" t="s">
        <v>205</v>
      </c>
      <c r="E16" s="24" t="s">
        <v>74</v>
      </c>
      <c r="F16" s="25" t="s">
        <v>47</v>
      </c>
      <c r="G16" s="25" t="s">
        <v>51</v>
      </c>
      <c r="H16" s="84">
        <v>1</v>
      </c>
      <c r="I16" s="27">
        <v>2868</v>
      </c>
      <c r="J16" s="26">
        <v>1</v>
      </c>
      <c r="K16" s="27">
        <f t="shared" si="4"/>
        <v>2868</v>
      </c>
      <c r="L16" s="27">
        <f>K16*0.09125</f>
        <v>261.70499999999998</v>
      </c>
      <c r="M16" s="28">
        <v>0</v>
      </c>
      <c r="N16" s="29">
        <f t="shared" si="5"/>
        <v>3129.7049999999999</v>
      </c>
      <c r="O16" s="85" t="s">
        <v>76</v>
      </c>
      <c r="P16" s="30"/>
      <c r="Q16" s="30"/>
      <c r="R16" s="30"/>
      <c r="S16" s="33"/>
      <c r="T16" s="31"/>
    </row>
    <row r="17" spans="1:20" ht="92.5" customHeight="1">
      <c r="A17" s="84" t="s">
        <v>33</v>
      </c>
      <c r="B17" s="43" t="s">
        <v>34</v>
      </c>
      <c r="C17" s="49" t="s">
        <v>79</v>
      </c>
      <c r="D17" s="31" t="s">
        <v>48</v>
      </c>
      <c r="E17" s="24" t="s">
        <v>74</v>
      </c>
      <c r="F17" s="25" t="s">
        <v>47</v>
      </c>
      <c r="G17" s="25" t="s">
        <v>51</v>
      </c>
      <c r="H17" s="84">
        <v>1</v>
      </c>
      <c r="I17" s="27">
        <v>1000</v>
      </c>
      <c r="J17" s="26">
        <v>1</v>
      </c>
      <c r="K17" s="27">
        <f t="shared" si="4"/>
        <v>1000</v>
      </c>
      <c r="L17" s="27">
        <f>K17*0.09125</f>
        <v>91.25</v>
      </c>
      <c r="M17" s="28">
        <v>0</v>
      </c>
      <c r="N17" s="29">
        <f t="shared" si="5"/>
        <v>1091.25</v>
      </c>
      <c r="O17" s="85" t="s">
        <v>76</v>
      </c>
      <c r="P17" s="30"/>
      <c r="Q17" s="30"/>
      <c r="R17" s="30"/>
      <c r="S17" s="33"/>
      <c r="T17" s="31"/>
    </row>
    <row r="18" spans="1:20" ht="92.5" customHeight="1">
      <c r="A18" s="84" t="s">
        <v>33</v>
      </c>
      <c r="B18" s="43" t="s">
        <v>34</v>
      </c>
      <c r="C18" s="49" t="s">
        <v>79</v>
      </c>
      <c r="D18" s="31" t="s">
        <v>49</v>
      </c>
      <c r="E18" s="24" t="s">
        <v>74</v>
      </c>
      <c r="F18" s="25" t="s">
        <v>47</v>
      </c>
      <c r="G18" s="25" t="s">
        <v>51</v>
      </c>
      <c r="H18" s="84">
        <v>1</v>
      </c>
      <c r="I18" s="27">
        <v>1308</v>
      </c>
      <c r="J18" s="26">
        <v>1</v>
      </c>
      <c r="K18" s="27">
        <f t="shared" si="4"/>
        <v>1308</v>
      </c>
      <c r="L18" s="34">
        <v>0</v>
      </c>
      <c r="M18" s="28">
        <v>0</v>
      </c>
      <c r="N18" s="29">
        <f t="shared" si="5"/>
        <v>1308</v>
      </c>
      <c r="O18" s="85" t="s">
        <v>76</v>
      </c>
      <c r="P18" s="30"/>
      <c r="Q18" s="30"/>
      <c r="R18" s="30"/>
      <c r="S18" s="33"/>
      <c r="T18" s="31"/>
    </row>
    <row r="19" spans="1:20" ht="92.5" customHeight="1">
      <c r="A19" s="84" t="s">
        <v>33</v>
      </c>
      <c r="B19" s="43" t="s">
        <v>34</v>
      </c>
      <c r="C19" s="49" t="s">
        <v>79</v>
      </c>
      <c r="D19" s="31" t="s">
        <v>50</v>
      </c>
      <c r="E19" s="24" t="s">
        <v>71</v>
      </c>
      <c r="F19" s="25" t="s">
        <v>47</v>
      </c>
      <c r="G19" s="25" t="s">
        <v>51</v>
      </c>
      <c r="H19" s="84">
        <v>1</v>
      </c>
      <c r="I19" s="27">
        <v>1000</v>
      </c>
      <c r="J19" s="26">
        <v>1</v>
      </c>
      <c r="K19" s="27">
        <f t="shared" si="4"/>
        <v>1000</v>
      </c>
      <c r="L19" s="27">
        <v>0</v>
      </c>
      <c r="M19" s="28">
        <v>0</v>
      </c>
      <c r="N19" s="29">
        <f t="shared" si="5"/>
        <v>1000</v>
      </c>
      <c r="O19" s="85" t="s">
        <v>76</v>
      </c>
      <c r="P19" s="30"/>
      <c r="Q19" s="30"/>
      <c r="R19" s="30"/>
      <c r="S19" s="33"/>
      <c r="T19" s="31"/>
    </row>
    <row r="20" spans="1:20" ht="90.5" customHeight="1">
      <c r="A20" s="84" t="s">
        <v>33</v>
      </c>
      <c r="B20" s="43" t="s">
        <v>34</v>
      </c>
      <c r="C20" s="49" t="s">
        <v>79</v>
      </c>
      <c r="D20" s="31" t="s">
        <v>52</v>
      </c>
      <c r="E20" s="24" t="s">
        <v>71</v>
      </c>
      <c r="F20" s="25" t="s">
        <v>47</v>
      </c>
      <c r="G20" s="25" t="s">
        <v>51</v>
      </c>
      <c r="H20" s="84">
        <v>1</v>
      </c>
      <c r="I20" s="27">
        <v>1300</v>
      </c>
      <c r="J20" s="26">
        <v>1</v>
      </c>
      <c r="K20" s="27">
        <f t="shared" si="4"/>
        <v>1300</v>
      </c>
      <c r="L20" s="27">
        <v>0</v>
      </c>
      <c r="M20" s="28">
        <v>0</v>
      </c>
      <c r="N20" s="29">
        <f t="shared" si="5"/>
        <v>1300</v>
      </c>
      <c r="O20" s="85" t="s">
        <v>76</v>
      </c>
      <c r="P20" s="30"/>
      <c r="Q20" s="30"/>
      <c r="R20" s="30"/>
      <c r="S20" s="38"/>
      <c r="T20" s="31"/>
    </row>
    <row r="21" spans="1:20" ht="31.75" customHeight="1">
      <c r="A21" s="138" t="s">
        <v>25</v>
      </c>
      <c r="B21" s="139"/>
      <c r="C21" s="139"/>
      <c r="D21" s="139"/>
      <c r="E21" s="139"/>
      <c r="F21" s="139"/>
      <c r="G21" s="139"/>
      <c r="H21" s="139"/>
      <c r="I21" s="139"/>
      <c r="J21" s="139"/>
      <c r="K21" s="139"/>
      <c r="L21" s="139"/>
      <c r="M21" s="140"/>
      <c r="N21" s="104">
        <f>SUM(N6:N20)</f>
        <v>79195.707825000005</v>
      </c>
      <c r="O21" s="104"/>
      <c r="P21" s="104"/>
      <c r="Q21" s="104"/>
      <c r="R21" s="104"/>
      <c r="S21" s="104"/>
      <c r="T21" s="35"/>
    </row>
    <row r="22" spans="1:20" ht="24" customHeight="1">
      <c r="A22" s="77"/>
      <c r="B22" s="77"/>
      <c r="C22" s="78"/>
      <c r="D22" s="77"/>
      <c r="E22" s="77"/>
      <c r="F22" s="79"/>
      <c r="G22" s="79"/>
      <c r="H22" s="79"/>
      <c r="I22" s="77"/>
      <c r="J22" s="77"/>
      <c r="K22" s="77"/>
      <c r="L22" s="77"/>
      <c r="M22" s="77"/>
      <c r="N22" s="77"/>
      <c r="O22" s="77"/>
      <c r="P22" s="77"/>
      <c r="Q22" s="77"/>
      <c r="R22" s="77"/>
      <c r="S22" s="77"/>
      <c r="T22" s="31"/>
    </row>
    <row r="23" spans="1:20" ht="135">
      <c r="A23" s="17" t="s">
        <v>22</v>
      </c>
      <c r="B23" s="18" t="s">
        <v>28</v>
      </c>
      <c r="C23" s="47" t="s">
        <v>78</v>
      </c>
      <c r="D23" s="19" t="s">
        <v>26</v>
      </c>
      <c r="E23" s="19" t="s">
        <v>32</v>
      </c>
      <c r="F23" s="17" t="s">
        <v>6</v>
      </c>
      <c r="G23" s="17" t="s">
        <v>5</v>
      </c>
      <c r="H23" s="17" t="s">
        <v>7</v>
      </c>
      <c r="I23" s="17" t="s">
        <v>1</v>
      </c>
      <c r="J23" s="17" t="s">
        <v>23</v>
      </c>
      <c r="K23" s="20" t="s">
        <v>15</v>
      </c>
      <c r="L23" s="17" t="s">
        <v>75</v>
      </c>
      <c r="M23" s="17" t="s">
        <v>16</v>
      </c>
      <c r="N23" s="17" t="s">
        <v>3</v>
      </c>
      <c r="O23" s="21" t="s">
        <v>9</v>
      </c>
      <c r="P23" s="21" t="s">
        <v>10</v>
      </c>
      <c r="Q23" s="21" t="s">
        <v>18</v>
      </c>
      <c r="R23" s="21" t="s">
        <v>11</v>
      </c>
      <c r="S23" s="21" t="s">
        <v>19</v>
      </c>
      <c r="T23" s="31"/>
    </row>
    <row r="24" spans="1:20" ht="80.5" customHeight="1">
      <c r="A24" s="84" t="s">
        <v>129</v>
      </c>
      <c r="B24" s="23" t="s">
        <v>34</v>
      </c>
      <c r="C24" s="48" t="s">
        <v>35</v>
      </c>
      <c r="D24" s="31" t="s">
        <v>130</v>
      </c>
      <c r="E24" s="44" t="s">
        <v>131</v>
      </c>
      <c r="F24" s="25" t="s">
        <v>47</v>
      </c>
      <c r="G24" s="26" t="s">
        <v>43</v>
      </c>
      <c r="H24" s="84">
        <v>10</v>
      </c>
      <c r="I24" s="45">
        <v>25895</v>
      </c>
      <c r="J24" s="26">
        <v>1</v>
      </c>
      <c r="K24" s="27">
        <f t="shared" ref="K24:K33" si="6">I24*J24</f>
        <v>25895</v>
      </c>
      <c r="L24" s="27">
        <f>K24*0.09125</f>
        <v>2362.9187499999998</v>
      </c>
      <c r="M24" s="28">
        <v>1195</v>
      </c>
      <c r="N24" s="29">
        <f t="shared" ref="N24:N27" si="7">K24+L24+M24</f>
        <v>29452.918750000001</v>
      </c>
      <c r="O24" s="30"/>
      <c r="P24" s="30" t="s">
        <v>76</v>
      </c>
      <c r="Q24" s="85" t="s">
        <v>76</v>
      </c>
      <c r="R24" s="30" t="s">
        <v>76</v>
      </c>
      <c r="S24" s="33"/>
      <c r="T24" s="31"/>
    </row>
    <row r="25" spans="1:20" ht="93" customHeight="1">
      <c r="A25" s="84" t="s">
        <v>129</v>
      </c>
      <c r="B25" s="23" t="s">
        <v>34</v>
      </c>
      <c r="C25" s="48" t="s">
        <v>35</v>
      </c>
      <c r="D25" s="39" t="s">
        <v>132</v>
      </c>
      <c r="E25" s="44" t="s">
        <v>133</v>
      </c>
      <c r="F25" s="25" t="s">
        <v>47</v>
      </c>
      <c r="G25" s="26" t="s">
        <v>40</v>
      </c>
      <c r="H25" s="84">
        <v>10</v>
      </c>
      <c r="I25" s="45">
        <v>45000</v>
      </c>
      <c r="J25" s="26">
        <v>1</v>
      </c>
      <c r="K25" s="27">
        <f t="shared" si="6"/>
        <v>45000</v>
      </c>
      <c r="L25" s="27">
        <f t="shared" ref="L25:L26" si="8">K25*0.09125</f>
        <v>4106.25</v>
      </c>
      <c r="M25" s="28">
        <v>890</v>
      </c>
      <c r="N25" s="29">
        <f t="shared" si="7"/>
        <v>49996.25</v>
      </c>
      <c r="O25" s="30"/>
      <c r="P25" s="30" t="s">
        <v>76</v>
      </c>
      <c r="Q25" s="85" t="s">
        <v>76</v>
      </c>
      <c r="R25" s="30" t="s">
        <v>76</v>
      </c>
      <c r="S25" s="33"/>
      <c r="T25" s="31"/>
    </row>
    <row r="26" spans="1:20" ht="88.75" customHeight="1">
      <c r="A26" s="84" t="s">
        <v>129</v>
      </c>
      <c r="B26" s="23" t="s">
        <v>34</v>
      </c>
      <c r="C26" s="48" t="s">
        <v>35</v>
      </c>
      <c r="D26" s="31" t="s">
        <v>134</v>
      </c>
      <c r="E26" s="44" t="s">
        <v>133</v>
      </c>
      <c r="F26" s="25" t="s">
        <v>47</v>
      </c>
      <c r="G26" s="26" t="s">
        <v>43</v>
      </c>
      <c r="H26" s="84">
        <v>10</v>
      </c>
      <c r="I26" s="45">
        <v>182600</v>
      </c>
      <c r="J26" s="26">
        <v>1</v>
      </c>
      <c r="K26" s="27">
        <f t="shared" si="6"/>
        <v>182600</v>
      </c>
      <c r="L26" s="27">
        <f t="shared" si="8"/>
        <v>16662.25</v>
      </c>
      <c r="M26" s="28">
        <v>700</v>
      </c>
      <c r="N26" s="29">
        <f t="shared" si="7"/>
        <v>199962.25</v>
      </c>
      <c r="O26" s="30"/>
      <c r="P26" s="30" t="s">
        <v>76</v>
      </c>
      <c r="Q26" s="85" t="s">
        <v>76</v>
      </c>
      <c r="R26" s="30" t="s">
        <v>76</v>
      </c>
      <c r="S26" s="33"/>
      <c r="T26" s="31"/>
    </row>
    <row r="27" spans="1:20" ht="54.5" customHeight="1">
      <c r="A27" s="84" t="s">
        <v>129</v>
      </c>
      <c r="B27" s="23" t="s">
        <v>34</v>
      </c>
      <c r="C27" s="48" t="s">
        <v>35</v>
      </c>
      <c r="D27" s="46" t="s">
        <v>135</v>
      </c>
      <c r="E27" s="44" t="s">
        <v>136</v>
      </c>
      <c r="F27" s="25" t="s">
        <v>47</v>
      </c>
      <c r="G27" s="26" t="s">
        <v>40</v>
      </c>
      <c r="H27" s="84">
        <v>10</v>
      </c>
      <c r="I27" s="45">
        <v>3425</v>
      </c>
      <c r="J27" s="26">
        <v>1</v>
      </c>
      <c r="K27" s="45">
        <v>3425</v>
      </c>
      <c r="L27" s="27">
        <v>312.52999999999997</v>
      </c>
      <c r="M27" s="28">
        <v>450</v>
      </c>
      <c r="N27" s="29">
        <f t="shared" si="7"/>
        <v>4187.53</v>
      </c>
      <c r="O27" s="30"/>
      <c r="P27" s="30" t="s">
        <v>76</v>
      </c>
      <c r="Q27" s="85" t="s">
        <v>76</v>
      </c>
      <c r="R27" s="30" t="s">
        <v>76</v>
      </c>
      <c r="S27" s="33"/>
      <c r="T27" s="31"/>
    </row>
    <row r="28" spans="1:20" ht="53.5" customHeight="1">
      <c r="A28" s="84" t="s">
        <v>129</v>
      </c>
      <c r="B28" s="23" t="s">
        <v>34</v>
      </c>
      <c r="C28" s="49" t="s">
        <v>79</v>
      </c>
      <c r="D28" s="44" t="s">
        <v>206</v>
      </c>
      <c r="E28" s="44" t="s">
        <v>207</v>
      </c>
      <c r="F28" s="25" t="s">
        <v>47</v>
      </c>
      <c r="G28" s="25" t="s">
        <v>139</v>
      </c>
      <c r="H28" s="84">
        <v>1</v>
      </c>
      <c r="I28" s="27">
        <v>1170</v>
      </c>
      <c r="J28" s="26">
        <v>1</v>
      </c>
      <c r="K28" s="27">
        <f t="shared" si="6"/>
        <v>1170</v>
      </c>
      <c r="L28" s="34"/>
      <c r="M28" s="28"/>
      <c r="N28" s="29">
        <v>1170</v>
      </c>
      <c r="O28" s="85" t="s">
        <v>76</v>
      </c>
      <c r="P28" s="30"/>
      <c r="Q28" s="30"/>
      <c r="R28" s="30"/>
      <c r="S28" s="33"/>
      <c r="T28" s="31"/>
    </row>
    <row r="29" spans="1:20" ht="53.5" customHeight="1">
      <c r="A29" s="84" t="s">
        <v>129</v>
      </c>
      <c r="B29" s="23" t="s">
        <v>34</v>
      </c>
      <c r="C29" s="49" t="s">
        <v>79</v>
      </c>
      <c r="D29" s="31" t="s">
        <v>146</v>
      </c>
      <c r="E29" s="44" t="s">
        <v>207</v>
      </c>
      <c r="F29" s="25" t="s">
        <v>47</v>
      </c>
      <c r="G29" s="25" t="s">
        <v>139</v>
      </c>
      <c r="H29" s="84">
        <v>1</v>
      </c>
      <c r="I29" s="27">
        <v>2475</v>
      </c>
      <c r="J29" s="26">
        <v>1</v>
      </c>
      <c r="K29" s="27">
        <f t="shared" si="6"/>
        <v>2475</v>
      </c>
      <c r="L29" s="27"/>
      <c r="M29" s="28"/>
      <c r="N29" s="29">
        <f t="shared" ref="N29:N33" si="9">K29+L29+M29</f>
        <v>2475</v>
      </c>
      <c r="O29" s="85" t="s">
        <v>76</v>
      </c>
      <c r="P29" s="30"/>
      <c r="Q29" s="30"/>
      <c r="R29" s="30"/>
      <c r="S29" s="33"/>
      <c r="T29" s="31"/>
    </row>
    <row r="30" spans="1:20" ht="53.5" customHeight="1">
      <c r="A30" s="84" t="s">
        <v>129</v>
      </c>
      <c r="B30" s="23" t="s">
        <v>34</v>
      </c>
      <c r="C30" s="49" t="s">
        <v>79</v>
      </c>
      <c r="D30" s="31" t="s">
        <v>147</v>
      </c>
      <c r="E30" s="44" t="s">
        <v>207</v>
      </c>
      <c r="F30" s="25" t="s">
        <v>47</v>
      </c>
      <c r="G30" s="25" t="s">
        <v>139</v>
      </c>
      <c r="H30" s="84">
        <v>1</v>
      </c>
      <c r="I30" s="27">
        <v>5500</v>
      </c>
      <c r="J30" s="26">
        <v>1</v>
      </c>
      <c r="K30" s="27">
        <f t="shared" si="6"/>
        <v>5500</v>
      </c>
      <c r="L30" s="27"/>
      <c r="M30" s="28"/>
      <c r="N30" s="29">
        <f t="shared" si="9"/>
        <v>5500</v>
      </c>
      <c r="O30" s="85" t="s">
        <v>76</v>
      </c>
      <c r="P30" s="30"/>
      <c r="Q30" s="30"/>
      <c r="R30" s="30"/>
      <c r="S30" s="33"/>
      <c r="T30" s="31"/>
    </row>
    <row r="31" spans="1:20" ht="53.5" customHeight="1">
      <c r="A31" s="84" t="s">
        <v>129</v>
      </c>
      <c r="B31" s="43" t="s">
        <v>34</v>
      </c>
      <c r="C31" s="91" t="s">
        <v>79</v>
      </c>
      <c r="D31" s="31" t="s">
        <v>148</v>
      </c>
      <c r="E31" s="92" t="s">
        <v>207</v>
      </c>
      <c r="F31" s="93" t="s">
        <v>47</v>
      </c>
      <c r="G31" s="93" t="s">
        <v>139</v>
      </c>
      <c r="H31" s="31">
        <v>1</v>
      </c>
      <c r="I31" s="27">
        <v>1050</v>
      </c>
      <c r="J31" s="42">
        <v>1</v>
      </c>
      <c r="K31" s="27">
        <f t="shared" si="6"/>
        <v>1050</v>
      </c>
      <c r="L31" s="27">
        <v>0</v>
      </c>
      <c r="M31" s="28"/>
      <c r="N31" s="29">
        <f t="shared" si="9"/>
        <v>1050</v>
      </c>
      <c r="O31" s="85" t="s">
        <v>76</v>
      </c>
      <c r="P31" s="30"/>
      <c r="Q31" s="30"/>
      <c r="R31" s="30"/>
      <c r="S31" s="33"/>
      <c r="T31" s="31"/>
    </row>
    <row r="32" spans="1:20" ht="53.5" customHeight="1">
      <c r="A32" s="84" t="s">
        <v>129</v>
      </c>
      <c r="B32" s="23" t="s">
        <v>34</v>
      </c>
      <c r="C32" s="49" t="s">
        <v>79</v>
      </c>
      <c r="D32" s="31" t="s">
        <v>149</v>
      </c>
      <c r="E32" s="44" t="s">
        <v>207</v>
      </c>
      <c r="F32" s="25" t="s">
        <v>47</v>
      </c>
      <c r="G32" s="25" t="s">
        <v>139</v>
      </c>
      <c r="H32" s="84">
        <v>1</v>
      </c>
      <c r="I32" s="27">
        <v>3150</v>
      </c>
      <c r="J32" s="26">
        <v>1</v>
      </c>
      <c r="K32" s="27">
        <f t="shared" si="6"/>
        <v>3150</v>
      </c>
      <c r="L32" s="27">
        <v>0</v>
      </c>
      <c r="M32" s="28"/>
      <c r="N32" s="29">
        <f t="shared" si="9"/>
        <v>3150</v>
      </c>
      <c r="O32" s="85" t="s">
        <v>76</v>
      </c>
      <c r="P32" s="30"/>
      <c r="Q32" s="30"/>
      <c r="R32" s="30"/>
      <c r="S32" s="33"/>
      <c r="T32" s="31"/>
    </row>
    <row r="33" spans="1:20" ht="53.5" customHeight="1">
      <c r="A33" s="118" t="s">
        <v>129</v>
      </c>
      <c r="B33" s="23" t="s">
        <v>34</v>
      </c>
      <c r="C33" s="49" t="s">
        <v>79</v>
      </c>
      <c r="D33" s="31" t="s">
        <v>150</v>
      </c>
      <c r="E33" s="44" t="s">
        <v>207</v>
      </c>
      <c r="F33" s="25" t="s">
        <v>47</v>
      </c>
      <c r="G33" s="25" t="s">
        <v>139</v>
      </c>
      <c r="H33" s="84">
        <v>1</v>
      </c>
      <c r="I33" s="27">
        <v>3750</v>
      </c>
      <c r="J33" s="26">
        <v>1</v>
      </c>
      <c r="K33" s="27">
        <f t="shared" si="6"/>
        <v>3750</v>
      </c>
      <c r="L33" s="27">
        <v>0</v>
      </c>
      <c r="M33" s="28"/>
      <c r="N33" s="29">
        <f t="shared" si="9"/>
        <v>3750</v>
      </c>
      <c r="O33" s="85" t="s">
        <v>76</v>
      </c>
      <c r="P33" s="121"/>
      <c r="Q33" s="121"/>
      <c r="R33" s="121"/>
      <c r="S33" s="122"/>
      <c r="T33" s="31"/>
    </row>
    <row r="34" spans="1:20" ht="31.75" customHeight="1">
      <c r="A34" s="118" t="s">
        <v>129</v>
      </c>
      <c r="B34" s="23" t="s">
        <v>34</v>
      </c>
      <c r="C34" s="49" t="s">
        <v>79</v>
      </c>
      <c r="D34" s="31" t="s">
        <v>215</v>
      </c>
      <c r="E34" s="24" t="s">
        <v>94</v>
      </c>
      <c r="F34" s="26" t="s">
        <v>47</v>
      </c>
      <c r="G34" s="26" t="s">
        <v>51</v>
      </c>
      <c r="H34" s="26">
        <v>5</v>
      </c>
      <c r="I34" s="27">
        <v>15</v>
      </c>
      <c r="J34" s="26">
        <v>150</v>
      </c>
      <c r="K34" s="53">
        <f>I34*J34</f>
        <v>2250</v>
      </c>
      <c r="L34" s="53">
        <v>0</v>
      </c>
      <c r="M34" s="53">
        <v>0</v>
      </c>
      <c r="N34" s="29">
        <f>K34+L34+M34</f>
        <v>2250</v>
      </c>
      <c r="O34" s="86" t="s">
        <v>76</v>
      </c>
      <c r="P34" s="30"/>
      <c r="Q34" s="30"/>
      <c r="R34" s="30"/>
      <c r="S34" s="38"/>
      <c r="T34" s="31"/>
    </row>
    <row r="35" spans="1:20" ht="31.75" customHeight="1">
      <c r="A35" s="138" t="s">
        <v>208</v>
      </c>
      <c r="B35" s="139"/>
      <c r="C35" s="139"/>
      <c r="D35" s="139"/>
      <c r="E35" s="139"/>
      <c r="F35" s="139"/>
      <c r="G35" s="139"/>
      <c r="H35" s="139"/>
      <c r="I35" s="139"/>
      <c r="J35" s="139"/>
      <c r="K35" s="139"/>
      <c r="L35" s="139"/>
      <c r="M35" s="140"/>
      <c r="N35" s="104">
        <f>SUM(N24:N34)</f>
        <v>302943.94875000004</v>
      </c>
      <c r="O35" s="119" t="s">
        <v>4</v>
      </c>
      <c r="P35" s="126"/>
      <c r="Q35" s="126"/>
      <c r="R35" s="126"/>
      <c r="S35" s="127"/>
      <c r="T35" s="120"/>
    </row>
    <row r="36" spans="1:20" ht="34.25" customHeight="1">
      <c r="A36" s="77"/>
      <c r="B36" s="77"/>
      <c r="C36" s="78"/>
      <c r="D36" s="77"/>
      <c r="E36" s="77"/>
      <c r="F36" s="79"/>
      <c r="G36" s="79"/>
      <c r="H36" s="79"/>
      <c r="I36" s="77"/>
      <c r="J36" s="77"/>
      <c r="K36" s="77"/>
      <c r="L36" s="77"/>
      <c r="M36" s="77"/>
      <c r="N36" s="77"/>
      <c r="O36" s="77"/>
      <c r="P36" s="77"/>
      <c r="Q36" s="77"/>
      <c r="R36" s="77"/>
      <c r="S36" s="77"/>
      <c r="T36" s="31"/>
    </row>
    <row r="37" spans="1:20" ht="135">
      <c r="A37" s="17" t="s">
        <v>22</v>
      </c>
      <c r="B37" s="18" t="s">
        <v>28</v>
      </c>
      <c r="C37" s="47" t="s">
        <v>78</v>
      </c>
      <c r="D37" s="19" t="s">
        <v>26</v>
      </c>
      <c r="E37" s="19" t="s">
        <v>32</v>
      </c>
      <c r="F37" s="17" t="s">
        <v>6</v>
      </c>
      <c r="G37" s="17" t="s">
        <v>5</v>
      </c>
      <c r="H37" s="17" t="s">
        <v>7</v>
      </c>
      <c r="I37" s="17" t="s">
        <v>1</v>
      </c>
      <c r="J37" s="17" t="s">
        <v>23</v>
      </c>
      <c r="K37" s="20" t="s">
        <v>15</v>
      </c>
      <c r="L37" s="17" t="s">
        <v>30</v>
      </c>
      <c r="M37" s="17" t="s">
        <v>16</v>
      </c>
      <c r="N37" s="17" t="s">
        <v>3</v>
      </c>
      <c r="O37" s="21" t="s">
        <v>9</v>
      </c>
      <c r="P37" s="21" t="s">
        <v>10</v>
      </c>
      <c r="Q37" s="21" t="s">
        <v>18</v>
      </c>
      <c r="R37" s="21" t="s">
        <v>11</v>
      </c>
      <c r="S37" s="21" t="s">
        <v>19</v>
      </c>
      <c r="T37" s="31"/>
    </row>
    <row r="38" spans="1:20" ht="61.25" customHeight="1">
      <c r="A38" s="84" t="s">
        <v>80</v>
      </c>
      <c r="B38" s="35" t="s">
        <v>91</v>
      </c>
      <c r="C38" s="48" t="s">
        <v>35</v>
      </c>
      <c r="D38" s="31" t="s">
        <v>116</v>
      </c>
      <c r="E38" s="24" t="s">
        <v>117</v>
      </c>
      <c r="F38" s="26" t="s">
        <v>85</v>
      </c>
      <c r="G38" s="26" t="s">
        <v>85</v>
      </c>
      <c r="H38" s="26" t="s">
        <v>85</v>
      </c>
      <c r="I38" s="27">
        <v>3628</v>
      </c>
      <c r="J38" s="26">
        <v>4</v>
      </c>
      <c r="K38" s="53">
        <f>I38*J38</f>
        <v>14512</v>
      </c>
      <c r="L38" s="53">
        <v>0</v>
      </c>
      <c r="M38" s="53">
        <v>0</v>
      </c>
      <c r="N38" s="29">
        <f>K38+L38+M38</f>
        <v>14512</v>
      </c>
      <c r="O38" s="38"/>
      <c r="P38" s="38" t="s">
        <v>76</v>
      </c>
      <c r="Q38" s="38" t="s">
        <v>4</v>
      </c>
      <c r="R38" s="38"/>
      <c r="S38" s="58"/>
      <c r="T38" s="31"/>
    </row>
    <row r="39" spans="1:20" ht="61.25" customHeight="1">
      <c r="A39" s="84" t="s">
        <v>80</v>
      </c>
      <c r="B39" s="35" t="s">
        <v>91</v>
      </c>
      <c r="C39" s="48" t="s">
        <v>35</v>
      </c>
      <c r="D39" s="31" t="s">
        <v>118</v>
      </c>
      <c r="E39" s="24" t="s">
        <v>119</v>
      </c>
      <c r="F39" s="26" t="s">
        <v>85</v>
      </c>
      <c r="G39" s="26" t="s">
        <v>85</v>
      </c>
      <c r="H39" s="26" t="s">
        <v>85</v>
      </c>
      <c r="I39" s="27">
        <v>3999</v>
      </c>
      <c r="J39" s="26">
        <v>8</v>
      </c>
      <c r="K39" s="53">
        <f>I39*J39</f>
        <v>31992</v>
      </c>
      <c r="L39" s="53">
        <v>0</v>
      </c>
      <c r="M39" s="53">
        <v>0</v>
      </c>
      <c r="N39" s="29">
        <f>K39+L39+M39</f>
        <v>31992</v>
      </c>
      <c r="O39" s="38"/>
      <c r="P39" s="38" t="s">
        <v>76</v>
      </c>
      <c r="Q39" s="38" t="s">
        <v>76</v>
      </c>
      <c r="R39" s="38"/>
      <c r="S39" s="58" t="s">
        <v>4</v>
      </c>
      <c r="T39" s="31"/>
    </row>
    <row r="40" spans="1:20" ht="31.75" customHeight="1">
      <c r="A40" s="84" t="s">
        <v>80</v>
      </c>
      <c r="B40" s="42" t="s">
        <v>120</v>
      </c>
      <c r="C40" s="48" t="s">
        <v>35</v>
      </c>
      <c r="D40" s="31" t="s">
        <v>123</v>
      </c>
      <c r="E40" s="24" t="s">
        <v>124</v>
      </c>
      <c r="F40" s="26" t="s">
        <v>85</v>
      </c>
      <c r="G40" s="26" t="s">
        <v>85</v>
      </c>
      <c r="H40" s="26" t="s">
        <v>85</v>
      </c>
      <c r="I40" s="27">
        <v>3628</v>
      </c>
      <c r="J40" s="26">
        <v>4</v>
      </c>
      <c r="K40" s="53">
        <f t="shared" ref="K40" si="10">I40*J40</f>
        <v>14512</v>
      </c>
      <c r="L40" s="27"/>
      <c r="M40" s="27"/>
      <c r="N40" s="29">
        <f t="shared" ref="N40" si="11">K40+L40+M40</f>
        <v>14512</v>
      </c>
      <c r="O40" s="30"/>
      <c r="P40" s="30" t="s">
        <v>76</v>
      </c>
      <c r="Q40" s="30"/>
      <c r="R40" s="30"/>
      <c r="S40" s="33"/>
      <c r="T40" s="31"/>
    </row>
    <row r="41" spans="1:20" ht="31.75" customHeight="1">
      <c r="A41" s="84" t="s">
        <v>80</v>
      </c>
      <c r="B41" s="42" t="s">
        <v>120</v>
      </c>
      <c r="C41" s="48" t="s">
        <v>35</v>
      </c>
      <c r="D41" s="31" t="s">
        <v>125</v>
      </c>
      <c r="E41" s="24" t="s">
        <v>126</v>
      </c>
      <c r="F41" s="26" t="s">
        <v>47</v>
      </c>
      <c r="G41" s="26" t="s">
        <v>43</v>
      </c>
      <c r="H41" s="26">
        <v>10</v>
      </c>
      <c r="I41" s="27">
        <v>100</v>
      </c>
      <c r="J41" s="84">
        <v>5</v>
      </c>
      <c r="K41" s="53">
        <f>I41*J41</f>
        <v>500</v>
      </c>
      <c r="L41" s="27">
        <v>50</v>
      </c>
      <c r="M41" s="27">
        <v>20</v>
      </c>
      <c r="N41" s="29">
        <f>K41+L41+M41</f>
        <v>570</v>
      </c>
      <c r="O41" s="30"/>
      <c r="P41" s="30" t="s">
        <v>76</v>
      </c>
      <c r="Q41" s="30"/>
      <c r="R41" s="30"/>
      <c r="S41" s="38"/>
      <c r="T41" s="31"/>
    </row>
    <row r="42" spans="1:20" ht="69.5" customHeight="1">
      <c r="A42" s="84" t="s">
        <v>80</v>
      </c>
      <c r="B42" s="43" t="s">
        <v>37</v>
      </c>
      <c r="C42" s="48" t="s">
        <v>35</v>
      </c>
      <c r="D42" s="31" t="s">
        <v>127</v>
      </c>
      <c r="E42" s="24" t="s">
        <v>128</v>
      </c>
      <c r="F42" s="26" t="s">
        <v>47</v>
      </c>
      <c r="G42" s="26" t="s">
        <v>43</v>
      </c>
      <c r="H42" s="84">
        <v>5</v>
      </c>
      <c r="I42" s="27">
        <v>39.99</v>
      </c>
      <c r="J42" s="26">
        <v>3</v>
      </c>
      <c r="K42" s="53">
        <f>I42*J42</f>
        <v>119.97</v>
      </c>
      <c r="L42" s="27">
        <f>K42*0.2</f>
        <v>23.994</v>
      </c>
      <c r="M42" s="41">
        <v>0</v>
      </c>
      <c r="N42" s="29">
        <f>K42+L42+M42</f>
        <v>143.964</v>
      </c>
      <c r="O42" s="30"/>
      <c r="P42" s="30" t="s">
        <v>76</v>
      </c>
      <c r="Q42" s="30"/>
      <c r="R42" s="30"/>
      <c r="S42" s="38"/>
      <c r="T42" s="31"/>
    </row>
    <row r="43" spans="1:20" ht="31.75" customHeight="1">
      <c r="A43" s="84" t="s">
        <v>80</v>
      </c>
      <c r="B43" s="35" t="s">
        <v>81</v>
      </c>
      <c r="C43" s="49" t="s">
        <v>79</v>
      </c>
      <c r="D43" s="31" t="s">
        <v>82</v>
      </c>
      <c r="E43" s="24" t="s">
        <v>83</v>
      </c>
      <c r="F43" s="26" t="s">
        <v>47</v>
      </c>
      <c r="G43" s="26" t="s">
        <v>51</v>
      </c>
      <c r="H43" s="26" t="s">
        <v>84</v>
      </c>
      <c r="I43" s="27">
        <v>26000</v>
      </c>
      <c r="J43" s="84">
        <v>1</v>
      </c>
      <c r="K43" s="27">
        <v>26000</v>
      </c>
      <c r="L43" s="27" t="s">
        <v>85</v>
      </c>
      <c r="M43" s="27" t="s">
        <v>85</v>
      </c>
      <c r="N43" s="27">
        <v>26000</v>
      </c>
      <c r="O43" s="86" t="s">
        <v>76</v>
      </c>
      <c r="P43" s="38"/>
      <c r="Q43" s="38"/>
      <c r="R43" s="38"/>
      <c r="S43" s="33"/>
      <c r="T43" s="31"/>
    </row>
    <row r="44" spans="1:20" ht="31.75" customHeight="1">
      <c r="A44" s="84" t="s">
        <v>80</v>
      </c>
      <c r="B44" s="35" t="s">
        <v>81</v>
      </c>
      <c r="C44" s="49" t="s">
        <v>79</v>
      </c>
      <c r="D44" s="39" t="s">
        <v>86</v>
      </c>
      <c r="E44" s="24" t="s">
        <v>209</v>
      </c>
      <c r="F44" s="25" t="s">
        <v>47</v>
      </c>
      <c r="G44" s="25" t="s">
        <v>43</v>
      </c>
      <c r="H44" s="25">
        <v>1</v>
      </c>
      <c r="I44" s="40">
        <v>19.989999999999998</v>
      </c>
      <c r="J44" s="25">
        <v>2100</v>
      </c>
      <c r="K44" s="52">
        <v>41979</v>
      </c>
      <c r="L44" s="40" t="s">
        <v>87</v>
      </c>
      <c r="M44" s="40" t="s">
        <v>88</v>
      </c>
      <c r="N44" s="37">
        <v>50000</v>
      </c>
      <c r="O44" s="86" t="s">
        <v>76</v>
      </c>
      <c r="P44" s="38"/>
      <c r="Q44" s="38"/>
      <c r="R44" s="38"/>
      <c r="S44" s="33"/>
      <c r="T44" s="31"/>
    </row>
    <row r="45" spans="1:20" ht="60" customHeight="1">
      <c r="A45" s="84" t="s">
        <v>80</v>
      </c>
      <c r="B45" s="35" t="s">
        <v>81</v>
      </c>
      <c r="C45" s="49" t="s">
        <v>79</v>
      </c>
      <c r="D45" s="31" t="s">
        <v>89</v>
      </c>
      <c r="E45" s="24" t="s">
        <v>90</v>
      </c>
      <c r="F45" s="26" t="s">
        <v>47</v>
      </c>
      <c r="G45" s="26" t="s">
        <v>43</v>
      </c>
      <c r="H45" s="26">
        <v>1</v>
      </c>
      <c r="I45" s="27">
        <v>20</v>
      </c>
      <c r="J45" s="26">
        <v>20</v>
      </c>
      <c r="K45" s="53">
        <f>I45*J45</f>
        <v>400</v>
      </c>
      <c r="L45" s="53">
        <v>0</v>
      </c>
      <c r="M45" s="53">
        <v>0</v>
      </c>
      <c r="N45" s="29">
        <f>K45+L45+M45</f>
        <v>400</v>
      </c>
      <c r="O45" s="86" t="s">
        <v>76</v>
      </c>
      <c r="P45" s="38"/>
      <c r="Q45" s="38"/>
      <c r="R45" s="38"/>
      <c r="S45" s="33"/>
      <c r="T45" s="31"/>
    </row>
    <row r="46" spans="1:20" ht="31.75" customHeight="1">
      <c r="A46" s="84" t="s">
        <v>80</v>
      </c>
      <c r="B46" s="35" t="s">
        <v>81</v>
      </c>
      <c r="C46" s="49" t="s">
        <v>92</v>
      </c>
      <c r="D46" s="31" t="s">
        <v>93</v>
      </c>
      <c r="E46" s="24" t="s">
        <v>94</v>
      </c>
      <c r="F46" s="26" t="s">
        <v>47</v>
      </c>
      <c r="G46" s="26" t="s">
        <v>51</v>
      </c>
      <c r="H46" s="26">
        <v>5</v>
      </c>
      <c r="I46" s="27">
        <v>15</v>
      </c>
      <c r="J46" s="26">
        <v>200</v>
      </c>
      <c r="K46" s="53">
        <f>I46*J46</f>
        <v>3000</v>
      </c>
      <c r="L46" s="53">
        <v>0</v>
      </c>
      <c r="M46" s="53">
        <v>0</v>
      </c>
      <c r="N46" s="29">
        <f>K46+L46+M46</f>
        <v>3000</v>
      </c>
      <c r="O46" s="86" t="s">
        <v>76</v>
      </c>
      <c r="P46" s="30"/>
      <c r="Q46" s="30"/>
      <c r="R46" s="30"/>
      <c r="S46" s="38"/>
      <c r="T46" s="31"/>
    </row>
    <row r="47" spans="1:20" ht="31.75" customHeight="1">
      <c r="A47" s="84" t="s">
        <v>80</v>
      </c>
      <c r="B47" s="35" t="s">
        <v>81</v>
      </c>
      <c r="C47" s="49" t="s">
        <v>92</v>
      </c>
      <c r="D47" s="31" t="s">
        <v>95</v>
      </c>
      <c r="E47" s="24" t="s">
        <v>96</v>
      </c>
      <c r="F47" s="26" t="s">
        <v>47</v>
      </c>
      <c r="G47" s="26" t="s">
        <v>43</v>
      </c>
      <c r="H47" s="26">
        <v>5</v>
      </c>
      <c r="I47" s="27">
        <v>169</v>
      </c>
      <c r="J47" s="26">
        <v>10</v>
      </c>
      <c r="K47" s="53">
        <f>I47*J47</f>
        <v>1690</v>
      </c>
      <c r="L47" s="53">
        <v>0</v>
      </c>
      <c r="M47" s="53">
        <v>0</v>
      </c>
      <c r="N47" s="29">
        <f>K47+L47+M47</f>
        <v>1690</v>
      </c>
      <c r="O47" s="86" t="s">
        <v>76</v>
      </c>
      <c r="P47" s="30"/>
      <c r="Q47" s="30"/>
      <c r="R47" s="30"/>
      <c r="S47" s="33"/>
      <c r="T47" s="31"/>
    </row>
    <row r="48" spans="1:20" ht="31.75" customHeight="1">
      <c r="A48" s="84" t="s">
        <v>80</v>
      </c>
      <c r="B48" s="35" t="s">
        <v>81</v>
      </c>
      <c r="C48" s="49" t="s">
        <v>97</v>
      </c>
      <c r="D48" s="31" t="s">
        <v>98</v>
      </c>
      <c r="E48" s="24" t="s">
        <v>210</v>
      </c>
      <c r="F48" s="26" t="s">
        <v>47</v>
      </c>
      <c r="G48" s="26" t="s">
        <v>85</v>
      </c>
      <c r="H48" s="26" t="s">
        <v>85</v>
      </c>
      <c r="I48" s="27">
        <v>600</v>
      </c>
      <c r="J48" s="26">
        <v>1</v>
      </c>
      <c r="K48" s="53">
        <f>I48*J48</f>
        <v>600</v>
      </c>
      <c r="L48" s="53">
        <v>0</v>
      </c>
      <c r="M48" s="53">
        <v>0</v>
      </c>
      <c r="N48" s="29">
        <f>K48+L48+M48</f>
        <v>600</v>
      </c>
      <c r="O48" s="86" t="s">
        <v>76</v>
      </c>
      <c r="P48" s="30"/>
      <c r="Q48" s="38"/>
      <c r="R48" s="38"/>
      <c r="S48" s="33"/>
      <c r="T48" s="31"/>
    </row>
    <row r="49" spans="1:20" ht="32" customHeight="1">
      <c r="A49" s="138" t="s">
        <v>185</v>
      </c>
      <c r="B49" s="139"/>
      <c r="C49" s="139"/>
      <c r="D49" s="139"/>
      <c r="E49" s="139"/>
      <c r="F49" s="139"/>
      <c r="G49" s="139"/>
      <c r="H49" s="139"/>
      <c r="I49" s="139"/>
      <c r="J49" s="139"/>
      <c r="K49" s="139"/>
      <c r="L49" s="139"/>
      <c r="M49" s="140"/>
      <c r="N49" s="104">
        <f>SUM(N38:N48)</f>
        <v>143419.96400000001</v>
      </c>
      <c r="O49" s="104"/>
      <c r="P49" s="104"/>
      <c r="Q49" s="104"/>
      <c r="R49" s="104"/>
      <c r="S49" s="104"/>
      <c r="T49" s="35"/>
    </row>
    <row r="50" spans="1:20" ht="30.5" customHeight="1">
      <c r="A50" s="87"/>
      <c r="B50" s="87"/>
      <c r="C50" s="88"/>
      <c r="D50" s="87"/>
      <c r="E50" s="87"/>
      <c r="F50" s="89"/>
      <c r="G50" s="89"/>
      <c r="H50" s="89"/>
      <c r="I50" s="87"/>
      <c r="J50" s="87"/>
      <c r="K50" s="87"/>
      <c r="L50" s="87"/>
      <c r="M50" s="87"/>
      <c r="N50" s="87"/>
      <c r="O50" s="87"/>
      <c r="P50" s="87"/>
      <c r="Q50" s="87"/>
      <c r="R50" s="87"/>
      <c r="S50" s="87"/>
      <c r="T50" s="90"/>
    </row>
    <row r="51" spans="1:20" ht="146.5" customHeight="1">
      <c r="A51" s="17" t="s">
        <v>22</v>
      </c>
      <c r="B51" s="18" t="s">
        <v>28</v>
      </c>
      <c r="C51" s="47" t="s">
        <v>78</v>
      </c>
      <c r="D51" s="19" t="s">
        <v>26</v>
      </c>
      <c r="E51" s="19" t="s">
        <v>32</v>
      </c>
      <c r="F51" s="17" t="s">
        <v>6</v>
      </c>
      <c r="G51" s="17" t="s">
        <v>5</v>
      </c>
      <c r="H51" s="17" t="s">
        <v>7</v>
      </c>
      <c r="I51" s="17" t="s">
        <v>1</v>
      </c>
      <c r="J51" s="17" t="s">
        <v>23</v>
      </c>
      <c r="K51" s="20" t="s">
        <v>15</v>
      </c>
      <c r="L51" s="17" t="s">
        <v>75</v>
      </c>
      <c r="M51" s="17" t="s">
        <v>16</v>
      </c>
      <c r="N51" s="17" t="s">
        <v>3</v>
      </c>
      <c r="O51" s="21" t="s">
        <v>9</v>
      </c>
      <c r="P51" s="21" t="s">
        <v>10</v>
      </c>
      <c r="Q51" s="21" t="s">
        <v>18</v>
      </c>
      <c r="R51" s="21" t="s">
        <v>11</v>
      </c>
      <c r="S51" s="21" t="s">
        <v>19</v>
      </c>
      <c r="T51" s="31"/>
    </row>
    <row r="52" spans="1:20" s="74" customFormat="1" ht="154">
      <c r="A52" s="66" t="s">
        <v>157</v>
      </c>
      <c r="B52" s="67" t="s">
        <v>34</v>
      </c>
      <c r="C52" s="49" t="s">
        <v>79</v>
      </c>
      <c r="D52" s="68" t="s">
        <v>158</v>
      </c>
      <c r="E52" s="68" t="s">
        <v>211</v>
      </c>
      <c r="F52" s="69" t="s">
        <v>159</v>
      </c>
      <c r="G52" s="69" t="s">
        <v>166</v>
      </c>
      <c r="H52" s="70">
        <v>33.71</v>
      </c>
      <c r="I52" s="66">
        <v>1482</v>
      </c>
      <c r="J52" s="71">
        <v>0</v>
      </c>
      <c r="K52" s="72">
        <f>H52*I52</f>
        <v>49958.22</v>
      </c>
      <c r="L52" s="72">
        <v>0</v>
      </c>
      <c r="M52" s="72"/>
      <c r="N52" s="80">
        <f>K52+L52+J52</f>
        <v>49958.22</v>
      </c>
      <c r="O52" s="134" t="s">
        <v>76</v>
      </c>
      <c r="P52" s="73"/>
      <c r="Q52" s="105" t="s">
        <v>76</v>
      </c>
      <c r="R52" s="73"/>
      <c r="S52" s="73"/>
      <c r="T52" s="73"/>
    </row>
    <row r="53" spans="1:20" ht="32" customHeight="1">
      <c r="A53" s="138" t="s">
        <v>189</v>
      </c>
      <c r="B53" s="139"/>
      <c r="C53" s="139"/>
      <c r="D53" s="139"/>
      <c r="E53" s="139"/>
      <c r="F53" s="139"/>
      <c r="G53" s="139"/>
      <c r="H53" s="139"/>
      <c r="I53" s="139"/>
      <c r="J53" s="139"/>
      <c r="K53" s="139"/>
      <c r="L53" s="139"/>
      <c r="M53" s="140"/>
      <c r="N53" s="104">
        <f>SUM(N52)</f>
        <v>49958.22</v>
      </c>
      <c r="O53" s="104">
        <f>SUM(O52:O52)</f>
        <v>0</v>
      </c>
      <c r="P53" s="104">
        <f>SUM(P52:P52)</f>
        <v>0</v>
      </c>
      <c r="Q53" s="104">
        <f>SUM(Q52:Q52)</f>
        <v>0</v>
      </c>
      <c r="R53" s="104">
        <f>SUM(R52:R52)</f>
        <v>0</v>
      </c>
      <c r="S53" s="104">
        <f>SUM(S52:S52)</f>
        <v>0</v>
      </c>
      <c r="T53" s="35"/>
    </row>
    <row r="54" spans="1:20" ht="24" customHeight="1">
      <c r="A54" s="77"/>
      <c r="B54" s="77"/>
      <c r="C54" s="78"/>
      <c r="D54" s="77"/>
      <c r="E54" s="77"/>
      <c r="F54" s="79"/>
      <c r="G54" s="79"/>
      <c r="H54" s="79"/>
      <c r="I54" s="77"/>
      <c r="J54" s="77"/>
      <c r="K54" s="77"/>
      <c r="L54" s="77"/>
      <c r="M54" s="77"/>
      <c r="N54" s="77"/>
      <c r="O54" s="77"/>
      <c r="P54" s="77"/>
      <c r="Q54" s="77"/>
      <c r="R54" s="77"/>
      <c r="S54" s="77"/>
      <c r="T54" s="31"/>
    </row>
    <row r="55" spans="1:20" ht="146.5" customHeight="1">
      <c r="A55" s="17" t="s">
        <v>22</v>
      </c>
      <c r="B55" s="18" t="s">
        <v>28</v>
      </c>
      <c r="C55" s="47" t="s">
        <v>78</v>
      </c>
      <c r="D55" s="19" t="s">
        <v>26</v>
      </c>
      <c r="E55" s="19" t="s">
        <v>32</v>
      </c>
      <c r="F55" s="17" t="s">
        <v>6</v>
      </c>
      <c r="G55" s="17" t="s">
        <v>5</v>
      </c>
      <c r="H55" s="17" t="s">
        <v>7</v>
      </c>
      <c r="I55" s="17" t="s">
        <v>1</v>
      </c>
      <c r="J55" s="17" t="s">
        <v>23</v>
      </c>
      <c r="K55" s="20" t="s">
        <v>15</v>
      </c>
      <c r="L55" s="17" t="s">
        <v>75</v>
      </c>
      <c r="M55" s="17" t="s">
        <v>16</v>
      </c>
      <c r="N55" s="17" t="s">
        <v>3</v>
      </c>
      <c r="O55" s="21" t="s">
        <v>9</v>
      </c>
      <c r="P55" s="21" t="s">
        <v>10</v>
      </c>
      <c r="Q55" s="21" t="s">
        <v>18</v>
      </c>
      <c r="R55" s="21" t="s">
        <v>11</v>
      </c>
      <c r="S55" s="21" t="s">
        <v>19</v>
      </c>
      <c r="T55" s="31"/>
    </row>
    <row r="56" spans="1:20" ht="53.5" customHeight="1">
      <c r="A56" s="84" t="s">
        <v>151</v>
      </c>
      <c r="B56" s="23" t="s">
        <v>34</v>
      </c>
      <c r="C56" s="49" t="s">
        <v>97</v>
      </c>
      <c r="D56" s="44" t="s">
        <v>152</v>
      </c>
      <c r="E56" s="44" t="s">
        <v>153</v>
      </c>
      <c r="F56" s="25" t="s">
        <v>43</v>
      </c>
      <c r="G56" s="25" t="s">
        <v>43</v>
      </c>
      <c r="H56" s="84">
        <v>1</v>
      </c>
      <c r="I56" s="27">
        <v>150</v>
      </c>
      <c r="J56" s="26">
        <v>1</v>
      </c>
      <c r="K56" s="27">
        <v>250</v>
      </c>
      <c r="L56" s="28">
        <v>0</v>
      </c>
      <c r="M56" s="28">
        <v>0</v>
      </c>
      <c r="N56" s="29">
        <f>SUM(K56:M56)</f>
        <v>250</v>
      </c>
      <c r="O56" s="85" t="s">
        <v>76</v>
      </c>
      <c r="P56" s="30"/>
      <c r="Q56" s="30"/>
      <c r="R56" s="30"/>
      <c r="S56" s="33"/>
      <c r="T56" s="31"/>
    </row>
    <row r="57" spans="1:20" ht="32" customHeight="1">
      <c r="A57" s="138" t="s">
        <v>186</v>
      </c>
      <c r="B57" s="139"/>
      <c r="C57" s="139"/>
      <c r="D57" s="139"/>
      <c r="E57" s="139"/>
      <c r="F57" s="139"/>
      <c r="G57" s="139"/>
      <c r="H57" s="139"/>
      <c r="I57" s="139"/>
      <c r="J57" s="139"/>
      <c r="K57" s="139"/>
      <c r="L57" s="139"/>
      <c r="M57" s="140"/>
      <c r="N57" s="104">
        <f>SUM(N56)</f>
        <v>250</v>
      </c>
      <c r="O57" s="104"/>
      <c r="P57" s="104"/>
      <c r="Q57" s="104"/>
      <c r="R57" s="104"/>
      <c r="S57" s="104"/>
      <c r="T57" s="35"/>
    </row>
    <row r="58" spans="1:20" ht="24" customHeight="1">
      <c r="A58" s="77"/>
      <c r="B58" s="77"/>
      <c r="C58" s="78"/>
      <c r="D58" s="77"/>
      <c r="E58" s="77"/>
      <c r="F58" s="79"/>
      <c r="G58" s="79"/>
      <c r="H58" s="79"/>
      <c r="I58" s="77"/>
      <c r="J58" s="77"/>
      <c r="K58" s="77"/>
      <c r="L58" s="77"/>
      <c r="M58" s="77"/>
      <c r="N58" s="77"/>
      <c r="O58" s="77"/>
      <c r="P58" s="77"/>
      <c r="Q58" s="77"/>
      <c r="R58" s="77"/>
      <c r="S58" s="77"/>
      <c r="T58" s="31"/>
    </row>
    <row r="59" spans="1:20" s="65" customFormat="1" ht="112">
      <c r="A59" s="60" t="s">
        <v>22</v>
      </c>
      <c r="B59" s="61" t="s">
        <v>28</v>
      </c>
      <c r="C59" s="61" t="s">
        <v>156</v>
      </c>
      <c r="D59" s="62" t="s">
        <v>26</v>
      </c>
      <c r="E59" s="62" t="s">
        <v>32</v>
      </c>
      <c r="F59" s="60" t="s">
        <v>6</v>
      </c>
      <c r="G59" s="60" t="s">
        <v>5</v>
      </c>
      <c r="H59" s="60" t="s">
        <v>7</v>
      </c>
      <c r="I59" s="60" t="s">
        <v>1</v>
      </c>
      <c r="J59" s="60" t="s">
        <v>23</v>
      </c>
      <c r="K59" s="63" t="s">
        <v>15</v>
      </c>
      <c r="L59" s="60" t="s">
        <v>75</v>
      </c>
      <c r="M59" s="60" t="s">
        <v>16</v>
      </c>
      <c r="N59" s="60" t="s">
        <v>3</v>
      </c>
      <c r="O59" s="64" t="s">
        <v>9</v>
      </c>
      <c r="P59" s="64" t="s">
        <v>10</v>
      </c>
      <c r="Q59" s="64" t="s">
        <v>18</v>
      </c>
      <c r="R59" s="64" t="s">
        <v>11</v>
      </c>
      <c r="S59" s="64" t="s">
        <v>19</v>
      </c>
      <c r="T59" s="31"/>
    </row>
    <row r="60" spans="1:20" ht="110.5" customHeight="1">
      <c r="A60" s="84" t="s">
        <v>167</v>
      </c>
      <c r="B60" s="23" t="s">
        <v>81</v>
      </c>
      <c r="C60" s="49" t="s">
        <v>79</v>
      </c>
      <c r="D60" s="44" t="s">
        <v>168</v>
      </c>
      <c r="E60" s="75" t="s">
        <v>190</v>
      </c>
      <c r="F60" s="25" t="s">
        <v>47</v>
      </c>
      <c r="G60" s="26" t="s">
        <v>43</v>
      </c>
      <c r="H60" s="84">
        <v>1</v>
      </c>
      <c r="I60" s="45" t="s">
        <v>169</v>
      </c>
      <c r="J60" s="26">
        <v>5</v>
      </c>
      <c r="K60" s="76" t="s">
        <v>170</v>
      </c>
      <c r="L60" s="27">
        <v>0</v>
      </c>
      <c r="M60" s="28">
        <v>0</v>
      </c>
      <c r="N60" s="29">
        <v>916.85</v>
      </c>
      <c r="O60" s="85" t="s">
        <v>76</v>
      </c>
      <c r="P60" s="30"/>
      <c r="Q60" s="30"/>
      <c r="R60" s="30"/>
      <c r="S60" s="33"/>
      <c r="T60" s="31"/>
    </row>
    <row r="61" spans="1:20" ht="110.5" customHeight="1">
      <c r="A61" s="84" t="s">
        <v>167</v>
      </c>
      <c r="B61" s="23" t="s">
        <v>81</v>
      </c>
      <c r="C61" s="49" t="s">
        <v>97</v>
      </c>
      <c r="D61" s="44" t="s">
        <v>171</v>
      </c>
      <c r="E61" s="75" t="s">
        <v>172</v>
      </c>
      <c r="F61" s="25" t="s">
        <v>47</v>
      </c>
      <c r="G61" s="26" t="s">
        <v>43</v>
      </c>
      <c r="H61" s="84">
        <v>1</v>
      </c>
      <c r="I61" s="45">
        <v>250</v>
      </c>
      <c r="J61" s="26">
        <v>2</v>
      </c>
      <c r="K61" s="76">
        <v>500</v>
      </c>
      <c r="L61" s="27">
        <v>0</v>
      </c>
      <c r="M61" s="28">
        <v>0</v>
      </c>
      <c r="N61" s="29">
        <v>500</v>
      </c>
      <c r="O61" s="85" t="s">
        <v>76</v>
      </c>
      <c r="P61" s="30"/>
      <c r="Q61" s="30"/>
      <c r="R61" s="30"/>
      <c r="S61" s="33"/>
      <c r="T61" s="31"/>
    </row>
    <row r="62" spans="1:20" ht="110.5" customHeight="1">
      <c r="A62" s="84" t="s">
        <v>167</v>
      </c>
      <c r="B62" s="23" t="s">
        <v>81</v>
      </c>
      <c r="C62" s="49" t="s">
        <v>97</v>
      </c>
      <c r="D62" s="44" t="s">
        <v>173</v>
      </c>
      <c r="E62" s="75" t="s">
        <v>191</v>
      </c>
      <c r="F62" s="25" t="s">
        <v>47</v>
      </c>
      <c r="G62" s="26" t="s">
        <v>43</v>
      </c>
      <c r="H62" s="84">
        <v>1</v>
      </c>
      <c r="I62" s="45">
        <v>149</v>
      </c>
      <c r="J62" s="26">
        <v>2</v>
      </c>
      <c r="K62" s="76">
        <v>298</v>
      </c>
      <c r="L62" s="27">
        <v>0</v>
      </c>
      <c r="M62" s="28">
        <v>0</v>
      </c>
      <c r="N62" s="29">
        <v>298</v>
      </c>
      <c r="O62" s="85" t="s">
        <v>76</v>
      </c>
      <c r="P62" s="30"/>
      <c r="Q62" s="30"/>
      <c r="R62" s="30"/>
      <c r="S62" s="33"/>
      <c r="T62" s="31"/>
    </row>
    <row r="63" spans="1:20" ht="110.5" customHeight="1">
      <c r="A63" s="84" t="s">
        <v>167</v>
      </c>
      <c r="B63" s="23" t="s">
        <v>81</v>
      </c>
      <c r="C63" s="49" t="s">
        <v>97</v>
      </c>
      <c r="D63" s="44" t="s">
        <v>174</v>
      </c>
      <c r="E63" s="75" t="s">
        <v>192</v>
      </c>
      <c r="F63" s="25" t="s">
        <v>47</v>
      </c>
      <c r="G63" s="26" t="s">
        <v>43</v>
      </c>
      <c r="H63" s="84">
        <v>1</v>
      </c>
      <c r="I63" s="45">
        <v>4500</v>
      </c>
      <c r="J63" s="26">
        <v>1</v>
      </c>
      <c r="K63" s="76">
        <v>4500</v>
      </c>
      <c r="L63" s="27">
        <v>0</v>
      </c>
      <c r="M63" s="28">
        <v>0</v>
      </c>
      <c r="N63" s="29">
        <v>4500</v>
      </c>
      <c r="O63" s="85" t="s">
        <v>76</v>
      </c>
      <c r="P63" s="30"/>
      <c r="Q63" s="30"/>
      <c r="R63" s="30"/>
      <c r="S63" s="33"/>
      <c r="T63" s="31"/>
    </row>
    <row r="64" spans="1:20" ht="110.5" customHeight="1">
      <c r="A64" s="84" t="s">
        <v>167</v>
      </c>
      <c r="B64" s="23" t="s">
        <v>81</v>
      </c>
      <c r="C64" s="49" t="s">
        <v>97</v>
      </c>
      <c r="D64" s="44" t="s">
        <v>175</v>
      </c>
      <c r="E64" s="75" t="s">
        <v>176</v>
      </c>
      <c r="F64" s="25" t="s">
        <v>47</v>
      </c>
      <c r="G64" s="26" t="s">
        <v>43</v>
      </c>
      <c r="H64" s="84">
        <v>1</v>
      </c>
      <c r="I64" s="45">
        <v>8400</v>
      </c>
      <c r="J64" s="26">
        <v>1</v>
      </c>
      <c r="K64" s="76">
        <v>8400</v>
      </c>
      <c r="L64" s="27">
        <v>0</v>
      </c>
      <c r="M64" s="28">
        <v>0</v>
      </c>
      <c r="N64" s="29">
        <v>8400</v>
      </c>
      <c r="O64" s="85" t="s">
        <v>76</v>
      </c>
      <c r="P64" s="30"/>
      <c r="Q64" s="30"/>
      <c r="R64" s="30"/>
      <c r="S64" s="33"/>
      <c r="T64" s="31"/>
    </row>
    <row r="65" spans="1:20" ht="110.5" customHeight="1">
      <c r="A65" s="84" t="s">
        <v>167</v>
      </c>
      <c r="B65" s="23" t="s">
        <v>81</v>
      </c>
      <c r="C65" s="49" t="s">
        <v>97</v>
      </c>
      <c r="D65" s="44" t="s">
        <v>179</v>
      </c>
      <c r="E65" s="75" t="s">
        <v>180</v>
      </c>
      <c r="F65" s="25" t="s">
        <v>47</v>
      </c>
      <c r="G65" s="26" t="s">
        <v>43</v>
      </c>
      <c r="H65" s="84">
        <v>1</v>
      </c>
      <c r="I65" s="45">
        <v>120</v>
      </c>
      <c r="J65" s="26">
        <v>6</v>
      </c>
      <c r="K65" s="76">
        <v>720</v>
      </c>
      <c r="L65" s="27">
        <v>0</v>
      </c>
      <c r="M65" s="28">
        <v>0</v>
      </c>
      <c r="N65" s="29">
        <v>720</v>
      </c>
      <c r="O65" s="85" t="s">
        <v>76</v>
      </c>
      <c r="P65" s="30"/>
      <c r="Q65" s="30"/>
      <c r="R65" s="30"/>
      <c r="S65" s="33"/>
      <c r="T65" s="31"/>
    </row>
    <row r="66" spans="1:20" ht="110.5" customHeight="1">
      <c r="A66" s="84" t="s">
        <v>167</v>
      </c>
      <c r="B66" s="23" t="s">
        <v>81</v>
      </c>
      <c r="C66" s="49" t="s">
        <v>97</v>
      </c>
      <c r="D66" s="44" t="s">
        <v>181</v>
      </c>
      <c r="E66" s="75" t="s">
        <v>193</v>
      </c>
      <c r="F66" s="25" t="s">
        <v>47</v>
      </c>
      <c r="G66" s="26" t="s">
        <v>43</v>
      </c>
      <c r="H66" s="84">
        <v>1</v>
      </c>
      <c r="I66" s="45">
        <v>120</v>
      </c>
      <c r="J66" s="26">
        <v>1</v>
      </c>
      <c r="K66" s="76">
        <v>120</v>
      </c>
      <c r="L66" s="27">
        <v>0</v>
      </c>
      <c r="M66" s="28">
        <v>0</v>
      </c>
      <c r="N66" s="29">
        <v>120</v>
      </c>
      <c r="O66" s="85" t="s">
        <v>76</v>
      </c>
      <c r="P66" s="30"/>
      <c r="Q66" s="30"/>
      <c r="R66" s="30"/>
      <c r="S66" s="33"/>
      <c r="T66" s="31"/>
    </row>
    <row r="67" spans="1:20" ht="32" customHeight="1">
      <c r="A67" s="138" t="s">
        <v>187</v>
      </c>
      <c r="B67" s="139"/>
      <c r="C67" s="139"/>
      <c r="D67" s="139"/>
      <c r="E67" s="139"/>
      <c r="F67" s="139"/>
      <c r="G67" s="139"/>
      <c r="H67" s="139"/>
      <c r="I67" s="139"/>
      <c r="J67" s="139"/>
      <c r="K67" s="139"/>
      <c r="L67" s="139"/>
      <c r="M67" s="140"/>
      <c r="N67" s="104">
        <f t="shared" ref="N67:S67" si="12">SUM(N60:N66)</f>
        <v>15454.85</v>
      </c>
      <c r="O67" s="104">
        <f t="shared" si="12"/>
        <v>0</v>
      </c>
      <c r="P67" s="104">
        <f t="shared" si="12"/>
        <v>0</v>
      </c>
      <c r="Q67" s="104">
        <f t="shared" si="12"/>
        <v>0</v>
      </c>
      <c r="R67" s="104">
        <f t="shared" si="12"/>
        <v>0</v>
      </c>
      <c r="S67" s="104">
        <f t="shared" si="12"/>
        <v>0</v>
      </c>
      <c r="T67" s="35"/>
    </row>
  </sheetData>
  <mergeCells count="7">
    <mergeCell ref="A57:M57"/>
    <mergeCell ref="A67:M67"/>
    <mergeCell ref="A21:M21"/>
    <mergeCell ref="A35:M35"/>
    <mergeCell ref="A49:M49"/>
    <mergeCell ref="B3:R3"/>
    <mergeCell ref="A53:M53"/>
  </mergeCells>
  <dataValidations count="1">
    <dataValidation allowBlank="1" showInputMessage="1" showErrorMessage="1" promptTitle="Enter Justification" sqref="E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E36 E60:E62 E6:E20 E22:E33" xr:uid="{00000000-0002-0000-0000-000000000000}"/>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C669-0E6B-42B3-BBE5-523B14E24786}">
  <dimension ref="A1:U31"/>
  <sheetViews>
    <sheetView topLeftCell="C13" zoomScale="70" zoomScaleNormal="70" workbookViewId="0">
      <selection activeCell="F21" sqref="F21"/>
    </sheetView>
  </sheetViews>
  <sheetFormatPr baseColWidth="10" defaultColWidth="8.83203125" defaultRowHeight="16"/>
  <cols>
    <col min="2" max="2" width="11.1640625" customWidth="1"/>
    <col min="4" max="4" width="27" customWidth="1"/>
    <col min="5" max="5" width="56.6640625" customWidth="1"/>
    <col min="6" max="13" width="11.1640625" customWidth="1"/>
    <col min="14" max="14" width="14.1640625" customWidth="1"/>
    <col min="19" max="19" width="0" hidden="1" customWidth="1"/>
    <col min="20" max="20" width="16.33203125" customWidth="1"/>
  </cols>
  <sheetData>
    <row r="1" spans="1:20" s="15" customFormat="1" ht="105">
      <c r="A1" s="17" t="s">
        <v>22</v>
      </c>
      <c r="B1" s="18" t="s">
        <v>28</v>
      </c>
      <c r="C1" s="18" t="s">
        <v>78</v>
      </c>
      <c r="D1" s="19" t="s">
        <v>26</v>
      </c>
      <c r="E1" s="19" t="s">
        <v>32</v>
      </c>
      <c r="F1" s="17" t="s">
        <v>6</v>
      </c>
      <c r="G1" s="17" t="s">
        <v>5</v>
      </c>
      <c r="H1" s="17" t="s">
        <v>7</v>
      </c>
      <c r="I1" s="17" t="s">
        <v>1</v>
      </c>
      <c r="J1" s="17" t="s">
        <v>23</v>
      </c>
      <c r="K1" s="103" t="s">
        <v>15</v>
      </c>
      <c r="L1" s="17" t="s">
        <v>75</v>
      </c>
      <c r="M1" s="17" t="s">
        <v>16</v>
      </c>
      <c r="N1" s="17" t="s">
        <v>3</v>
      </c>
      <c r="O1" s="21" t="s">
        <v>9</v>
      </c>
      <c r="P1" s="21" t="s">
        <v>10</v>
      </c>
      <c r="Q1" s="21" t="s">
        <v>18</v>
      </c>
      <c r="R1" s="21" t="s">
        <v>11</v>
      </c>
      <c r="S1" s="21" t="s">
        <v>19</v>
      </c>
      <c r="T1" s="82" t="s">
        <v>184</v>
      </c>
    </row>
    <row r="2" spans="1:20" s="15" customFormat="1" ht="88.75" customHeight="1">
      <c r="A2" s="84" t="s">
        <v>33</v>
      </c>
      <c r="B2" s="131" t="s">
        <v>34</v>
      </c>
      <c r="C2" s="107" t="s">
        <v>45</v>
      </c>
      <c r="D2" s="44" t="s">
        <v>69</v>
      </c>
      <c r="E2" s="24" t="s">
        <v>54</v>
      </c>
      <c r="F2" s="25" t="s">
        <v>47</v>
      </c>
      <c r="G2" s="26" t="s">
        <v>40</v>
      </c>
      <c r="H2" s="84">
        <v>1</v>
      </c>
      <c r="I2" s="45">
        <v>5000</v>
      </c>
      <c r="J2" s="26">
        <v>2</v>
      </c>
      <c r="K2" s="27">
        <f>I2*J2</f>
        <v>10000</v>
      </c>
      <c r="L2" s="27">
        <v>0</v>
      </c>
      <c r="M2" s="28">
        <v>0</v>
      </c>
      <c r="N2" s="29">
        <f>K2+L2+M2</f>
        <v>10000</v>
      </c>
      <c r="O2" s="30"/>
      <c r="P2" s="30"/>
      <c r="Q2" s="85" t="s">
        <v>76</v>
      </c>
      <c r="R2" s="30" t="s">
        <v>76</v>
      </c>
      <c r="S2" s="33"/>
      <c r="T2" s="31"/>
    </row>
    <row r="3" spans="1:20" s="15" customFormat="1" ht="78" customHeight="1">
      <c r="A3" s="84" t="s">
        <v>33</v>
      </c>
      <c r="B3" s="131" t="s">
        <v>34</v>
      </c>
      <c r="C3" s="129" t="s">
        <v>45</v>
      </c>
      <c r="D3" s="44" t="s">
        <v>46</v>
      </c>
      <c r="E3" s="24" t="s">
        <v>53</v>
      </c>
      <c r="F3" s="25" t="s">
        <v>47</v>
      </c>
      <c r="G3" s="25" t="s">
        <v>40</v>
      </c>
      <c r="H3" s="84">
        <v>1</v>
      </c>
      <c r="I3" s="27">
        <v>2000</v>
      </c>
      <c r="J3" s="26">
        <v>1</v>
      </c>
      <c r="K3" s="27">
        <f>I3*J3</f>
        <v>2000</v>
      </c>
      <c r="L3" s="27">
        <v>0</v>
      </c>
      <c r="M3" s="28">
        <v>0</v>
      </c>
      <c r="N3" s="29">
        <f>K3+L3+M3</f>
        <v>2000</v>
      </c>
      <c r="O3" s="30"/>
      <c r="P3" s="30"/>
      <c r="Q3" s="85" t="s">
        <v>76</v>
      </c>
      <c r="R3" s="30" t="s">
        <v>76</v>
      </c>
      <c r="S3" s="33"/>
      <c r="T3" s="31"/>
    </row>
    <row r="4" spans="1:20" s="15" customFormat="1" ht="31.75" customHeight="1">
      <c r="A4" s="138" t="s">
        <v>194</v>
      </c>
      <c r="B4" s="139"/>
      <c r="C4" s="139"/>
      <c r="D4" s="139"/>
      <c r="E4" s="139"/>
      <c r="F4" s="139"/>
      <c r="G4" s="139"/>
      <c r="H4" s="139"/>
      <c r="I4" s="139"/>
      <c r="J4" s="139"/>
      <c r="K4" s="139"/>
      <c r="L4" s="139"/>
      <c r="M4" s="140"/>
      <c r="N4" s="104">
        <f>SUM(N2:N3)</f>
        <v>12000</v>
      </c>
      <c r="O4"/>
      <c r="P4"/>
      <c r="Q4"/>
      <c r="R4"/>
      <c r="S4"/>
      <c r="T4"/>
    </row>
    <row r="5" spans="1:20" ht="25.75" customHeight="1">
      <c r="A5" s="128"/>
      <c r="B5" s="128"/>
      <c r="C5" s="128"/>
      <c r="D5" s="128"/>
      <c r="E5" s="128"/>
      <c r="F5" s="128"/>
      <c r="G5" s="128"/>
      <c r="H5" s="128"/>
      <c r="I5" s="128"/>
      <c r="J5" s="128"/>
      <c r="K5" s="128"/>
      <c r="L5" s="128"/>
      <c r="M5" s="128"/>
      <c r="N5" s="128"/>
    </row>
    <row r="6" spans="1:20" s="15" customFormat="1" ht="105">
      <c r="A6" s="17" t="s">
        <v>22</v>
      </c>
      <c r="B6" s="18" t="s">
        <v>28</v>
      </c>
      <c r="C6" s="18" t="s">
        <v>78</v>
      </c>
      <c r="D6" s="19" t="s">
        <v>26</v>
      </c>
      <c r="E6" s="19" t="s">
        <v>32</v>
      </c>
      <c r="F6" s="17" t="s">
        <v>6</v>
      </c>
      <c r="G6" s="17" t="s">
        <v>5</v>
      </c>
      <c r="H6" s="17" t="s">
        <v>7</v>
      </c>
      <c r="I6" s="17" t="s">
        <v>1</v>
      </c>
      <c r="J6" s="17" t="s">
        <v>23</v>
      </c>
      <c r="K6" s="103" t="s">
        <v>15</v>
      </c>
      <c r="L6" s="17" t="s">
        <v>75</v>
      </c>
      <c r="M6" s="17" t="s">
        <v>16</v>
      </c>
      <c r="N6" s="17" t="s">
        <v>3</v>
      </c>
      <c r="O6" s="21" t="s">
        <v>9</v>
      </c>
      <c r="P6" s="21" t="s">
        <v>10</v>
      </c>
      <c r="Q6" s="21" t="s">
        <v>18</v>
      </c>
      <c r="R6" s="21" t="s">
        <v>11</v>
      </c>
      <c r="S6" s="21" t="s">
        <v>19</v>
      </c>
      <c r="T6" s="82" t="s">
        <v>184</v>
      </c>
    </row>
    <row r="7" spans="1:20" s="15" customFormat="1" ht="54.5" customHeight="1">
      <c r="A7" s="84" t="s">
        <v>129</v>
      </c>
      <c r="B7" s="106" t="s">
        <v>34</v>
      </c>
      <c r="C7" s="129" t="s">
        <v>99</v>
      </c>
      <c r="D7" s="46" t="s">
        <v>137</v>
      </c>
      <c r="E7" s="44" t="s">
        <v>138</v>
      </c>
      <c r="F7" s="25" t="s">
        <v>47</v>
      </c>
      <c r="G7" s="26" t="s">
        <v>139</v>
      </c>
      <c r="H7" s="84" t="s">
        <v>140</v>
      </c>
      <c r="I7" s="45">
        <f>75000*1.35</f>
        <v>101250</v>
      </c>
      <c r="J7" s="26">
        <v>3</v>
      </c>
      <c r="K7" s="45">
        <f>I7*J7</f>
        <v>303750</v>
      </c>
      <c r="L7" s="27">
        <v>0</v>
      </c>
      <c r="M7" s="28"/>
      <c r="N7" s="29">
        <f>K7+L7+M7</f>
        <v>303750</v>
      </c>
      <c r="O7" s="30"/>
      <c r="P7" s="123"/>
      <c r="Q7" s="124" t="s">
        <v>76</v>
      </c>
      <c r="R7" s="123"/>
      <c r="S7" s="125"/>
      <c r="T7" s="132" t="s">
        <v>4</v>
      </c>
    </row>
    <row r="8" spans="1:20" s="15" customFormat="1" ht="58.25" customHeight="1">
      <c r="A8" s="84" t="s">
        <v>129</v>
      </c>
      <c r="B8" s="130" t="s">
        <v>34</v>
      </c>
      <c r="C8" s="129" t="s">
        <v>99</v>
      </c>
      <c r="D8" s="31" t="s">
        <v>141</v>
      </c>
      <c r="E8" s="44" t="s">
        <v>138</v>
      </c>
      <c r="F8" s="25" t="s">
        <v>47</v>
      </c>
      <c r="G8" s="26" t="s">
        <v>43</v>
      </c>
      <c r="H8" s="84">
        <v>1</v>
      </c>
      <c r="I8" s="45">
        <v>10000</v>
      </c>
      <c r="J8" s="26">
        <v>1</v>
      </c>
      <c r="K8" s="27">
        <f>I8*J8</f>
        <v>10000</v>
      </c>
      <c r="L8" s="27"/>
      <c r="M8" s="28"/>
      <c r="N8" s="29">
        <f>K8+L8+M8</f>
        <v>10000</v>
      </c>
      <c r="O8" s="30"/>
      <c r="P8" s="30"/>
      <c r="Q8" s="85" t="s">
        <v>76</v>
      </c>
      <c r="R8" s="30" t="s">
        <v>76</v>
      </c>
      <c r="S8" s="33"/>
      <c r="T8" s="132"/>
    </row>
    <row r="9" spans="1:20" s="15" customFormat="1" ht="51" customHeight="1">
      <c r="A9" s="84" t="s">
        <v>129</v>
      </c>
      <c r="B9" s="106" t="s">
        <v>34</v>
      </c>
      <c r="C9" s="129" t="s">
        <v>99</v>
      </c>
      <c r="D9" s="31" t="s">
        <v>142</v>
      </c>
      <c r="E9" s="44" t="s">
        <v>143</v>
      </c>
      <c r="F9" s="25" t="s">
        <v>47</v>
      </c>
      <c r="G9" s="26" t="s">
        <v>43</v>
      </c>
      <c r="H9" s="84">
        <v>1</v>
      </c>
      <c r="I9" s="45">
        <v>5000</v>
      </c>
      <c r="J9" s="26">
        <v>1</v>
      </c>
      <c r="K9" s="27">
        <f>I9*J9</f>
        <v>5000</v>
      </c>
      <c r="L9" s="27"/>
      <c r="M9" s="28"/>
      <c r="N9" s="29">
        <f>K9+L9+M9</f>
        <v>5000</v>
      </c>
      <c r="O9" s="30"/>
      <c r="P9" s="30"/>
      <c r="Q9" s="85" t="s">
        <v>76</v>
      </c>
      <c r="R9" s="30" t="s">
        <v>76</v>
      </c>
      <c r="S9" s="33"/>
      <c r="T9" s="132"/>
    </row>
    <row r="10" spans="1:20" s="15" customFormat="1" ht="54.5" customHeight="1">
      <c r="A10" s="84" t="s">
        <v>129</v>
      </c>
      <c r="B10" s="106" t="s">
        <v>34</v>
      </c>
      <c r="C10" s="129" t="s">
        <v>99</v>
      </c>
      <c r="D10" s="31" t="s">
        <v>144</v>
      </c>
      <c r="E10" s="44" t="s">
        <v>145</v>
      </c>
      <c r="F10" s="25" t="s">
        <v>47</v>
      </c>
      <c r="G10" s="26" t="s">
        <v>43</v>
      </c>
      <c r="H10" s="84">
        <v>1</v>
      </c>
      <c r="I10" s="45">
        <v>5900</v>
      </c>
      <c r="J10" s="26">
        <v>1</v>
      </c>
      <c r="K10" s="27">
        <f>I10*J10</f>
        <v>5900</v>
      </c>
      <c r="L10" s="27"/>
      <c r="M10" s="28"/>
      <c r="N10" s="29">
        <f>K10+L10+M10</f>
        <v>5900</v>
      </c>
      <c r="O10" s="30"/>
      <c r="P10" s="30"/>
      <c r="Q10" s="85" t="s">
        <v>76</v>
      </c>
      <c r="R10" s="30" t="s">
        <v>76</v>
      </c>
      <c r="S10" s="33"/>
      <c r="T10" s="132"/>
    </row>
    <row r="11" spans="1:20" s="15" customFormat="1" ht="31.75" customHeight="1">
      <c r="A11" s="138" t="s">
        <v>194</v>
      </c>
      <c r="B11" s="139"/>
      <c r="C11" s="139"/>
      <c r="D11" s="139"/>
      <c r="E11" s="139"/>
      <c r="F11" s="139"/>
      <c r="G11" s="139"/>
      <c r="H11" s="139"/>
      <c r="I11" s="139"/>
      <c r="J11" s="139"/>
      <c r="K11" s="139"/>
      <c r="L11" s="139"/>
      <c r="M11" s="140"/>
      <c r="N11" s="104">
        <f>SUM(N7:N10)</f>
        <v>324650</v>
      </c>
      <c r="O11"/>
      <c r="P11"/>
      <c r="Q11"/>
      <c r="R11"/>
      <c r="S11"/>
      <c r="T11"/>
    </row>
    <row r="12" spans="1:20" ht="25.75" customHeight="1">
      <c r="A12" s="128"/>
      <c r="B12" s="128"/>
      <c r="C12" s="128"/>
      <c r="D12" s="128"/>
      <c r="E12" s="128"/>
      <c r="F12" s="128"/>
      <c r="G12" s="128"/>
      <c r="H12" s="128"/>
      <c r="I12" s="128"/>
      <c r="J12" s="128"/>
      <c r="K12" s="128"/>
      <c r="L12" s="128"/>
      <c r="M12" s="128"/>
      <c r="N12" s="128"/>
    </row>
    <row r="13" spans="1:20" s="15" customFormat="1" ht="105">
      <c r="A13" s="17" t="s">
        <v>22</v>
      </c>
      <c r="B13" s="18" t="s">
        <v>28</v>
      </c>
      <c r="C13" s="18" t="s">
        <v>78</v>
      </c>
      <c r="D13" s="19" t="s">
        <v>26</v>
      </c>
      <c r="E13" s="19" t="s">
        <v>32</v>
      </c>
      <c r="F13" s="17" t="s">
        <v>6</v>
      </c>
      <c r="G13" s="17" t="s">
        <v>5</v>
      </c>
      <c r="H13" s="17" t="s">
        <v>7</v>
      </c>
      <c r="I13" s="17" t="s">
        <v>1</v>
      </c>
      <c r="J13" s="17" t="s">
        <v>23</v>
      </c>
      <c r="K13" s="103" t="s">
        <v>15</v>
      </c>
      <c r="L13" s="17" t="s">
        <v>75</v>
      </c>
      <c r="M13" s="17" t="s">
        <v>16</v>
      </c>
      <c r="N13" s="17" t="s">
        <v>3</v>
      </c>
      <c r="O13" s="21" t="s">
        <v>9</v>
      </c>
      <c r="P13" s="21" t="s">
        <v>10</v>
      </c>
      <c r="Q13" s="21" t="s">
        <v>18</v>
      </c>
      <c r="R13" s="21" t="s">
        <v>11</v>
      </c>
      <c r="S13" s="21" t="s">
        <v>19</v>
      </c>
      <c r="T13" s="82" t="s">
        <v>184</v>
      </c>
    </row>
    <row r="14" spans="1:20" s="15" customFormat="1" ht="87.5" customHeight="1">
      <c r="A14" s="84" t="s">
        <v>80</v>
      </c>
      <c r="B14" s="132" t="s">
        <v>81</v>
      </c>
      <c r="C14" s="107" t="s">
        <v>99</v>
      </c>
      <c r="D14" s="24" t="s">
        <v>100</v>
      </c>
      <c r="E14" s="24" t="s">
        <v>101</v>
      </c>
      <c r="F14" s="26" t="s">
        <v>47</v>
      </c>
      <c r="G14" s="26" t="s">
        <v>51</v>
      </c>
      <c r="H14" s="26" t="s">
        <v>85</v>
      </c>
      <c r="I14" s="27">
        <v>2400</v>
      </c>
      <c r="J14" s="84">
        <v>9</v>
      </c>
      <c r="K14" s="27">
        <f>I14*J14</f>
        <v>21600</v>
      </c>
      <c r="L14" s="27" t="s">
        <v>85</v>
      </c>
      <c r="M14" s="27" t="s">
        <v>85</v>
      </c>
      <c r="N14" s="41">
        <v>21600</v>
      </c>
      <c r="O14" s="38"/>
      <c r="P14" s="30"/>
      <c r="Q14" s="86" t="s">
        <v>76</v>
      </c>
      <c r="R14" s="38" t="s">
        <v>76</v>
      </c>
      <c r="S14" s="33"/>
      <c r="T14" s="108"/>
    </row>
    <row r="15" spans="1:20" s="15" customFormat="1" ht="79.75" customHeight="1">
      <c r="A15" s="84" t="s">
        <v>80</v>
      </c>
      <c r="B15" s="132" t="s">
        <v>81</v>
      </c>
      <c r="C15" s="107" t="s">
        <v>99</v>
      </c>
      <c r="D15" s="31" t="s">
        <v>102</v>
      </c>
      <c r="E15" s="24" t="s">
        <v>103</v>
      </c>
      <c r="F15" s="26" t="s">
        <v>85</v>
      </c>
      <c r="G15" s="26" t="s">
        <v>85</v>
      </c>
      <c r="H15" s="26" t="s">
        <v>85</v>
      </c>
      <c r="I15" s="27">
        <v>2500</v>
      </c>
      <c r="J15" s="84">
        <v>3</v>
      </c>
      <c r="K15" s="53">
        <f>I15*J15</f>
        <v>7500</v>
      </c>
      <c r="L15" s="53">
        <v>0</v>
      </c>
      <c r="M15" s="53">
        <v>0</v>
      </c>
      <c r="N15" s="29">
        <f>K15+L15+M15</f>
        <v>7500</v>
      </c>
      <c r="O15" s="38"/>
      <c r="P15" s="30"/>
      <c r="Q15" s="86" t="s">
        <v>76</v>
      </c>
      <c r="R15" s="38" t="s">
        <v>76</v>
      </c>
      <c r="S15" s="33"/>
      <c r="T15" s="108"/>
    </row>
    <row r="16" spans="1:20" s="15" customFormat="1" ht="60" customHeight="1">
      <c r="A16" s="84" t="s">
        <v>80</v>
      </c>
      <c r="B16" s="132" t="s">
        <v>81</v>
      </c>
      <c r="C16" s="107" t="s">
        <v>99</v>
      </c>
      <c r="D16" s="31" t="s">
        <v>106</v>
      </c>
      <c r="E16" s="24" t="s">
        <v>107</v>
      </c>
      <c r="F16" s="26" t="s">
        <v>47</v>
      </c>
      <c r="G16" s="26" t="s">
        <v>85</v>
      </c>
      <c r="H16" s="26" t="s">
        <v>85</v>
      </c>
      <c r="I16" s="28">
        <v>150</v>
      </c>
      <c r="J16" s="26">
        <v>3</v>
      </c>
      <c r="K16" s="54">
        <f>I16*J16</f>
        <v>450</v>
      </c>
      <c r="L16" s="54">
        <v>0</v>
      </c>
      <c r="M16" s="54">
        <v>0</v>
      </c>
      <c r="N16" s="29">
        <f>K16+L16+M16</f>
        <v>450</v>
      </c>
      <c r="O16" s="38"/>
      <c r="P16" s="30"/>
      <c r="Q16" s="86" t="s">
        <v>76</v>
      </c>
      <c r="R16" s="38" t="s">
        <v>76</v>
      </c>
      <c r="S16" s="33"/>
      <c r="T16" s="108"/>
    </row>
    <row r="17" spans="1:21" s="74" customFormat="1" ht="56">
      <c r="A17" s="66" t="s">
        <v>80</v>
      </c>
      <c r="B17" s="133" t="s">
        <v>34</v>
      </c>
      <c r="C17" s="107" t="s">
        <v>99</v>
      </c>
      <c r="D17" s="68" t="s">
        <v>163</v>
      </c>
      <c r="E17" s="68" t="s">
        <v>164</v>
      </c>
      <c r="F17" s="66" t="s">
        <v>165</v>
      </c>
      <c r="G17" s="69" t="s">
        <v>166</v>
      </c>
      <c r="H17" s="70">
        <v>3000</v>
      </c>
      <c r="I17" s="66">
        <v>1</v>
      </c>
      <c r="J17" s="71"/>
      <c r="K17" s="54">
        <f>H17*I17</f>
        <v>3000</v>
      </c>
      <c r="L17" s="54"/>
      <c r="M17" s="54"/>
      <c r="N17" s="29">
        <f>K17+L17+J17</f>
        <v>3000</v>
      </c>
      <c r="O17" s="38"/>
      <c r="P17" s="30"/>
      <c r="Q17" s="86" t="s">
        <v>76</v>
      </c>
      <c r="R17" s="38" t="s">
        <v>76</v>
      </c>
      <c r="S17" s="33"/>
      <c r="T17" s="108"/>
    </row>
    <row r="18" spans="1:21" s="15" customFormat="1" ht="97.25" customHeight="1">
      <c r="A18" s="117" t="s">
        <v>80</v>
      </c>
      <c r="B18" s="35" t="s">
        <v>34</v>
      </c>
      <c r="C18" s="107" t="s">
        <v>99</v>
      </c>
      <c r="D18" s="31" t="s">
        <v>104</v>
      </c>
      <c r="E18" s="24" t="s">
        <v>105</v>
      </c>
      <c r="F18" s="26" t="s">
        <v>47</v>
      </c>
      <c r="G18" s="26" t="s">
        <v>39</v>
      </c>
      <c r="H18" s="26" t="s">
        <v>85</v>
      </c>
      <c r="I18" s="27">
        <v>90000</v>
      </c>
      <c r="J18" s="117">
        <v>3</v>
      </c>
      <c r="K18" s="53">
        <f>I18*J18</f>
        <v>270000</v>
      </c>
      <c r="L18" s="27"/>
      <c r="M18" s="53"/>
      <c r="N18" s="29">
        <f>K18*1.25</f>
        <v>337500</v>
      </c>
      <c r="O18" s="38"/>
      <c r="P18" s="38" t="s">
        <v>4</v>
      </c>
      <c r="Q18" s="86" t="s">
        <v>76</v>
      </c>
      <c r="R18" s="38" t="s">
        <v>76</v>
      </c>
      <c r="S18" s="58"/>
      <c r="T18" s="135"/>
    </row>
    <row r="19" spans="1:21" s="15" customFormat="1" ht="55.75" customHeight="1">
      <c r="A19" s="84" t="s">
        <v>80</v>
      </c>
      <c r="B19" s="35" t="s">
        <v>81</v>
      </c>
      <c r="C19" s="107" t="s">
        <v>99</v>
      </c>
      <c r="D19" s="31" t="s">
        <v>112</v>
      </c>
      <c r="E19" s="24" t="s">
        <v>113</v>
      </c>
      <c r="F19" s="26" t="s">
        <v>47</v>
      </c>
      <c r="G19" s="26" t="s">
        <v>43</v>
      </c>
      <c r="H19" s="26" t="s">
        <v>85</v>
      </c>
      <c r="I19" s="27">
        <v>7300</v>
      </c>
      <c r="J19" s="26">
        <v>9</v>
      </c>
      <c r="K19" s="53">
        <f>I19*J19</f>
        <v>65700</v>
      </c>
      <c r="L19" s="41">
        <v>0</v>
      </c>
      <c r="M19" s="41">
        <v>0</v>
      </c>
      <c r="N19" s="29">
        <f>K19+L19+M19</f>
        <v>65700</v>
      </c>
      <c r="O19" s="38"/>
      <c r="P19" s="86"/>
      <c r="Q19" s="86" t="s">
        <v>76</v>
      </c>
      <c r="R19" s="38" t="s">
        <v>76</v>
      </c>
      <c r="S19" s="33"/>
      <c r="T19" s="108"/>
    </row>
    <row r="20" spans="1:21" s="15" customFormat="1" ht="31.75" customHeight="1">
      <c r="A20" s="84" t="s">
        <v>80</v>
      </c>
      <c r="B20" s="35" t="s">
        <v>81</v>
      </c>
      <c r="C20" s="107" t="s">
        <v>99</v>
      </c>
      <c r="D20" s="31" t="s">
        <v>110</v>
      </c>
      <c r="E20" s="24" t="s">
        <v>111</v>
      </c>
      <c r="F20" s="26" t="s">
        <v>47</v>
      </c>
      <c r="G20" s="26" t="s">
        <v>85</v>
      </c>
      <c r="H20" s="26" t="s">
        <v>85</v>
      </c>
      <c r="I20" s="27">
        <v>3000</v>
      </c>
      <c r="J20" s="26">
        <v>1</v>
      </c>
      <c r="K20" s="53">
        <f>I20*J20</f>
        <v>3000</v>
      </c>
      <c r="L20" s="41">
        <v>0</v>
      </c>
      <c r="M20" s="41">
        <v>0</v>
      </c>
      <c r="N20" s="29">
        <f>K20+L20+M20</f>
        <v>3000</v>
      </c>
      <c r="O20" s="38"/>
      <c r="P20" s="86"/>
      <c r="Q20" s="86" t="s">
        <v>76</v>
      </c>
      <c r="R20" s="38" t="s">
        <v>76</v>
      </c>
      <c r="S20" s="33"/>
      <c r="T20" s="108"/>
    </row>
    <row r="21" spans="1:21" s="15" customFormat="1" ht="53.5" customHeight="1">
      <c r="A21" s="84" t="s">
        <v>80</v>
      </c>
      <c r="B21" s="35" t="s">
        <v>91</v>
      </c>
      <c r="C21" s="107" t="s">
        <v>99</v>
      </c>
      <c r="D21" s="31" t="s">
        <v>108</v>
      </c>
      <c r="E21" s="24" t="s">
        <v>109</v>
      </c>
      <c r="F21" s="26" t="s">
        <v>47</v>
      </c>
      <c r="G21" s="26" t="s">
        <v>43</v>
      </c>
      <c r="H21" s="26" t="s">
        <v>85</v>
      </c>
      <c r="I21" s="27">
        <v>75</v>
      </c>
      <c r="J21" s="26">
        <v>84</v>
      </c>
      <c r="K21" s="53">
        <f>I21*J21</f>
        <v>6300</v>
      </c>
      <c r="L21" s="53">
        <v>0</v>
      </c>
      <c r="M21" s="53">
        <v>0</v>
      </c>
      <c r="N21" s="29">
        <f>K21+L21+M21</f>
        <v>6300</v>
      </c>
      <c r="O21" s="38"/>
      <c r="P21" s="86"/>
      <c r="Q21" s="86" t="s">
        <v>76</v>
      </c>
      <c r="R21" s="38" t="s">
        <v>76</v>
      </c>
      <c r="S21" s="33"/>
      <c r="T21" s="108"/>
    </row>
    <row r="22" spans="1:21" s="15" customFormat="1" ht="31.75" customHeight="1">
      <c r="A22" s="138" t="s">
        <v>194</v>
      </c>
      <c r="B22" s="139"/>
      <c r="C22" s="139"/>
      <c r="D22" s="139"/>
      <c r="E22" s="139"/>
      <c r="F22" s="139"/>
      <c r="G22" s="139"/>
      <c r="H22" s="139"/>
      <c r="I22" s="139"/>
      <c r="J22" s="139"/>
      <c r="K22" s="139"/>
      <c r="L22" s="139"/>
      <c r="M22" s="140"/>
      <c r="N22" s="104">
        <f>SUM(N14:N21)</f>
        <v>445050</v>
      </c>
      <c r="O22"/>
      <c r="P22"/>
      <c r="Q22"/>
      <c r="R22"/>
      <c r="S22"/>
      <c r="T22"/>
    </row>
    <row r="23" spans="1:21" ht="25.75" customHeight="1">
      <c r="A23" s="128"/>
      <c r="B23" s="128"/>
      <c r="C23" s="128"/>
      <c r="D23" s="128"/>
      <c r="E23" s="128"/>
      <c r="F23" s="128"/>
      <c r="G23" s="128"/>
      <c r="H23" s="128"/>
      <c r="I23" s="128"/>
      <c r="J23" s="128"/>
      <c r="K23" s="128"/>
      <c r="L23" s="128"/>
      <c r="M23" s="128"/>
      <c r="N23" s="128"/>
    </row>
    <row r="24" spans="1:21" s="65" customFormat="1" ht="98">
      <c r="A24" s="60" t="s">
        <v>22</v>
      </c>
      <c r="B24" s="61" t="s">
        <v>28</v>
      </c>
      <c r="C24" s="61" t="s">
        <v>156</v>
      </c>
      <c r="D24" s="62" t="s">
        <v>26</v>
      </c>
      <c r="E24" s="62" t="s">
        <v>32</v>
      </c>
      <c r="F24" s="60" t="s">
        <v>6</v>
      </c>
      <c r="G24" s="60" t="s">
        <v>5</v>
      </c>
      <c r="H24" s="60" t="s">
        <v>7</v>
      </c>
      <c r="I24" s="60" t="s">
        <v>1</v>
      </c>
      <c r="J24" s="60" t="s">
        <v>23</v>
      </c>
      <c r="K24" s="63" t="s">
        <v>15</v>
      </c>
      <c r="L24" s="60" t="s">
        <v>75</v>
      </c>
      <c r="M24" s="60" t="s">
        <v>16</v>
      </c>
      <c r="N24" s="60" t="s">
        <v>3</v>
      </c>
      <c r="O24" s="64" t="s">
        <v>9</v>
      </c>
      <c r="P24" s="64" t="s">
        <v>10</v>
      </c>
      <c r="Q24" s="64" t="s">
        <v>18</v>
      </c>
      <c r="R24" s="64" t="s">
        <v>11</v>
      </c>
      <c r="S24" s="64" t="s">
        <v>19</v>
      </c>
      <c r="T24" s="64" t="s">
        <v>184</v>
      </c>
    </row>
    <row r="25" spans="1:21" s="74" customFormat="1" ht="98">
      <c r="A25" s="66" t="s">
        <v>157</v>
      </c>
      <c r="B25" s="67" t="s">
        <v>34</v>
      </c>
      <c r="C25" s="67" t="s">
        <v>99</v>
      </c>
      <c r="D25" s="68" t="s">
        <v>161</v>
      </c>
      <c r="E25" s="68" t="s">
        <v>162</v>
      </c>
      <c r="F25" s="69" t="s">
        <v>159</v>
      </c>
      <c r="G25" s="69" t="s">
        <v>160</v>
      </c>
      <c r="H25" s="70">
        <v>7000</v>
      </c>
      <c r="I25" s="66">
        <v>1</v>
      </c>
      <c r="J25" s="71">
        <v>0</v>
      </c>
      <c r="K25" s="72">
        <f>H25*I25</f>
        <v>7000</v>
      </c>
      <c r="L25" s="72">
        <f>K25*0.09125</f>
        <v>638.75</v>
      </c>
      <c r="M25" s="72"/>
      <c r="N25" s="80">
        <f>K25+L25+J25</f>
        <v>7638.75</v>
      </c>
      <c r="O25" s="30" t="s">
        <v>4</v>
      </c>
      <c r="P25" s="30"/>
      <c r="Q25" s="30" t="s">
        <v>76</v>
      </c>
      <c r="R25" s="30" t="s">
        <v>76</v>
      </c>
      <c r="S25" s="33"/>
      <c r="T25" s="135"/>
      <c r="U25" s="65"/>
    </row>
    <row r="26" spans="1:21" s="15" customFormat="1" ht="31.75" customHeight="1">
      <c r="A26" s="138" t="s">
        <v>194</v>
      </c>
      <c r="B26" s="139"/>
      <c r="C26" s="139"/>
      <c r="D26" s="139"/>
      <c r="E26" s="139"/>
      <c r="F26" s="139"/>
      <c r="G26" s="139"/>
      <c r="H26" s="139"/>
      <c r="I26" s="139"/>
      <c r="J26" s="139"/>
      <c r="K26" s="139"/>
      <c r="L26" s="139"/>
      <c r="M26" s="140"/>
      <c r="N26" s="104">
        <f>N25</f>
        <v>7638.75</v>
      </c>
      <c r="O26"/>
      <c r="P26"/>
      <c r="Q26"/>
      <c r="R26"/>
      <c r="S26"/>
      <c r="T26"/>
    </row>
    <row r="27" spans="1:21" ht="25.75" customHeight="1">
      <c r="A27" s="128"/>
      <c r="B27" s="128"/>
      <c r="C27" s="128"/>
      <c r="D27" s="128"/>
      <c r="E27" s="128"/>
      <c r="F27" s="128"/>
      <c r="G27" s="128"/>
      <c r="H27" s="128"/>
      <c r="I27" s="128"/>
      <c r="J27" s="128"/>
      <c r="K27" s="128"/>
      <c r="L27" s="128"/>
      <c r="M27" s="128"/>
      <c r="N27" s="128"/>
    </row>
    <row r="28" spans="1:21" s="65" customFormat="1" ht="98">
      <c r="A28" s="60" t="s">
        <v>22</v>
      </c>
      <c r="B28" s="61" t="s">
        <v>28</v>
      </c>
      <c r="C28" s="61" t="s">
        <v>156</v>
      </c>
      <c r="D28" s="62" t="s">
        <v>26</v>
      </c>
      <c r="E28" s="62" t="s">
        <v>32</v>
      </c>
      <c r="F28" s="60" t="s">
        <v>6</v>
      </c>
      <c r="G28" s="60" t="s">
        <v>5</v>
      </c>
      <c r="H28" s="60" t="s">
        <v>7</v>
      </c>
      <c r="I28" s="60" t="s">
        <v>1</v>
      </c>
      <c r="J28" s="60" t="s">
        <v>23</v>
      </c>
      <c r="K28" s="63" t="s">
        <v>15</v>
      </c>
      <c r="L28" s="60" t="s">
        <v>75</v>
      </c>
      <c r="M28" s="60" t="s">
        <v>16</v>
      </c>
      <c r="N28" s="60" t="s">
        <v>3</v>
      </c>
      <c r="O28" s="64" t="s">
        <v>9</v>
      </c>
      <c r="P28" s="64" t="s">
        <v>10</v>
      </c>
      <c r="Q28" s="64" t="s">
        <v>18</v>
      </c>
      <c r="R28" s="64" t="s">
        <v>11</v>
      </c>
      <c r="S28" s="64" t="s">
        <v>19</v>
      </c>
      <c r="T28" s="64" t="s">
        <v>184</v>
      </c>
    </row>
    <row r="29" spans="1:21" s="15" customFormat="1" ht="110.5" customHeight="1">
      <c r="A29" s="84" t="s">
        <v>167</v>
      </c>
      <c r="B29" s="23" t="s">
        <v>81</v>
      </c>
      <c r="C29" s="23" t="s">
        <v>99</v>
      </c>
      <c r="D29" s="44" t="s">
        <v>183</v>
      </c>
      <c r="E29" s="81" t="s">
        <v>182</v>
      </c>
      <c r="F29" s="25" t="s">
        <v>47</v>
      </c>
      <c r="G29" s="26" t="s">
        <v>43</v>
      </c>
      <c r="H29" s="84">
        <v>1</v>
      </c>
      <c r="I29" s="45">
        <v>85000</v>
      </c>
      <c r="J29" s="26">
        <v>1</v>
      </c>
      <c r="K29" s="76" t="s">
        <v>4</v>
      </c>
      <c r="L29" s="27">
        <v>0</v>
      </c>
      <c r="M29" s="28">
        <v>0</v>
      </c>
      <c r="N29" s="29">
        <f>I29*1.3</f>
        <v>110500</v>
      </c>
      <c r="O29" s="30" t="s">
        <v>4</v>
      </c>
      <c r="P29" s="30"/>
      <c r="Q29" s="30" t="s">
        <v>76</v>
      </c>
      <c r="R29" s="30"/>
      <c r="S29" s="33" t="s">
        <v>4</v>
      </c>
      <c r="T29" s="135" t="s">
        <v>4</v>
      </c>
    </row>
    <row r="30" spans="1:21" s="15" customFormat="1" ht="110.5" customHeight="1">
      <c r="A30" s="84" t="s">
        <v>167</v>
      </c>
      <c r="B30" s="23" t="s">
        <v>81</v>
      </c>
      <c r="C30" s="23" t="s">
        <v>99</v>
      </c>
      <c r="D30" s="44" t="s">
        <v>177</v>
      </c>
      <c r="E30" s="75" t="s">
        <v>178</v>
      </c>
      <c r="F30" s="25" t="s">
        <v>47</v>
      </c>
      <c r="G30" s="26" t="s">
        <v>43</v>
      </c>
      <c r="H30" s="84">
        <v>3</v>
      </c>
      <c r="I30" s="45">
        <v>10560</v>
      </c>
      <c r="J30" s="26">
        <v>3</v>
      </c>
      <c r="K30" s="76">
        <v>31680</v>
      </c>
      <c r="L30" s="27">
        <v>0</v>
      </c>
      <c r="M30" s="28">
        <v>0</v>
      </c>
      <c r="N30" s="29">
        <v>31680</v>
      </c>
      <c r="O30" s="30"/>
      <c r="P30" s="30"/>
      <c r="Q30" s="85" t="s">
        <v>76</v>
      </c>
      <c r="R30" s="30" t="s">
        <v>76</v>
      </c>
      <c r="S30" s="33"/>
      <c r="T30" s="108"/>
    </row>
    <row r="31" spans="1:21" s="15" customFormat="1" ht="31.75" customHeight="1">
      <c r="A31" s="138" t="s">
        <v>194</v>
      </c>
      <c r="B31" s="139"/>
      <c r="C31" s="139"/>
      <c r="D31" s="139"/>
      <c r="E31" s="139"/>
      <c r="F31" s="139"/>
      <c r="G31" s="139"/>
      <c r="H31" s="139"/>
      <c r="I31" s="139"/>
      <c r="J31" s="139"/>
      <c r="K31" s="139"/>
      <c r="L31" s="139"/>
      <c r="M31" s="140"/>
      <c r="N31" s="104">
        <f>SUM(N29:N30)</f>
        <v>142180</v>
      </c>
      <c r="O31"/>
      <c r="P31"/>
      <c r="Q31"/>
      <c r="R31"/>
      <c r="S31"/>
      <c r="T31"/>
    </row>
  </sheetData>
  <mergeCells count="5">
    <mergeCell ref="A4:M4"/>
    <mergeCell ref="A11:M11"/>
    <mergeCell ref="A22:M22"/>
    <mergeCell ref="A26:M26"/>
    <mergeCell ref="A31:M31"/>
  </mergeCells>
  <dataValidations count="1">
    <dataValidation allowBlank="1" showInputMessage="1" showErrorMessage="1" promptTitle="Enter Justification" sqref="E7:E10" xr:uid="{00000000-0002-0000-0000-000000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0C97C-96BD-4C2B-A955-66B6D336F124}">
  <dimension ref="A1:T5"/>
  <sheetViews>
    <sheetView zoomScale="80" zoomScaleNormal="80" workbookViewId="0">
      <selection activeCell="A3" sqref="A3:XFD4"/>
    </sheetView>
  </sheetViews>
  <sheetFormatPr baseColWidth="10" defaultColWidth="8.83203125" defaultRowHeight="16"/>
  <cols>
    <col min="4" max="4" width="19.6640625" customWidth="1"/>
    <col min="5" max="5" width="26.83203125" customWidth="1"/>
    <col min="9" max="9" width="12.83203125" customWidth="1"/>
    <col min="10" max="10" width="11.1640625" customWidth="1"/>
    <col min="11" max="12" width="13.6640625" customWidth="1"/>
    <col min="13" max="13" width="11.1640625" customWidth="1"/>
    <col min="14" max="14" width="20.83203125" customWidth="1"/>
    <col min="19" max="20" width="10.1640625" customWidth="1"/>
  </cols>
  <sheetData>
    <row r="1" spans="1:20" ht="25.75" customHeight="1">
      <c r="A1" s="128"/>
      <c r="B1" s="128"/>
      <c r="C1" s="128"/>
      <c r="D1" s="128"/>
      <c r="E1" s="128"/>
      <c r="F1" s="128"/>
      <c r="G1" s="128"/>
      <c r="H1" s="128"/>
      <c r="I1" s="128"/>
      <c r="J1" s="128"/>
      <c r="K1" s="128"/>
      <c r="L1" s="128"/>
      <c r="M1" s="128"/>
      <c r="N1" s="128"/>
    </row>
    <row r="2" spans="1:20" s="15" customFormat="1" ht="210">
      <c r="A2" s="17" t="s">
        <v>22</v>
      </c>
      <c r="B2" s="18" t="s">
        <v>28</v>
      </c>
      <c r="C2" s="47" t="s">
        <v>78</v>
      </c>
      <c r="D2" s="19" t="s">
        <v>26</v>
      </c>
      <c r="E2" s="19" t="s">
        <v>32</v>
      </c>
      <c r="F2" s="17" t="s">
        <v>6</v>
      </c>
      <c r="G2" s="17" t="s">
        <v>5</v>
      </c>
      <c r="H2" s="17" t="s">
        <v>7</v>
      </c>
      <c r="I2" s="17" t="s">
        <v>1</v>
      </c>
      <c r="J2" s="17" t="s">
        <v>23</v>
      </c>
      <c r="K2" s="20" t="s">
        <v>15</v>
      </c>
      <c r="L2" s="17" t="s">
        <v>30</v>
      </c>
      <c r="M2" s="17" t="s">
        <v>16</v>
      </c>
      <c r="N2" s="17" t="s">
        <v>3</v>
      </c>
      <c r="O2" s="21" t="s">
        <v>9</v>
      </c>
      <c r="P2" s="21" t="s">
        <v>10</v>
      </c>
      <c r="Q2" s="21" t="s">
        <v>18</v>
      </c>
      <c r="R2" s="21" t="s">
        <v>11</v>
      </c>
      <c r="S2" s="21" t="s">
        <v>19</v>
      </c>
      <c r="T2" s="21" t="s">
        <v>184</v>
      </c>
    </row>
    <row r="3" spans="1:20" s="15" customFormat="1" ht="61.25" customHeight="1">
      <c r="A3" s="117" t="s">
        <v>80</v>
      </c>
      <c r="B3" s="35" t="s">
        <v>91</v>
      </c>
      <c r="C3" s="50" t="s">
        <v>19</v>
      </c>
      <c r="D3" s="31" t="s">
        <v>114</v>
      </c>
      <c r="E3" s="24" t="s">
        <v>115</v>
      </c>
      <c r="F3" s="26" t="s">
        <v>39</v>
      </c>
      <c r="G3" s="26" t="s">
        <v>43</v>
      </c>
      <c r="H3" s="26">
        <v>10</v>
      </c>
      <c r="I3" s="27">
        <v>250</v>
      </c>
      <c r="J3" s="117">
        <v>5</v>
      </c>
      <c r="K3" s="53">
        <f>I3*J3</f>
        <v>1250</v>
      </c>
      <c r="L3" s="27">
        <f>K3*0.1</f>
        <v>125</v>
      </c>
      <c r="M3" s="53">
        <v>0</v>
      </c>
      <c r="N3" s="29">
        <f>K3+L3+M3</f>
        <v>1375</v>
      </c>
      <c r="O3" s="38"/>
      <c r="P3" s="38"/>
      <c r="Q3" s="38"/>
      <c r="R3" s="38"/>
      <c r="S3" s="58" t="s">
        <v>76</v>
      </c>
      <c r="T3" s="135"/>
    </row>
    <row r="4" spans="1:20" s="15" customFormat="1" ht="73.75" customHeight="1">
      <c r="A4" s="117" t="s">
        <v>80</v>
      </c>
      <c r="B4" s="42" t="s">
        <v>120</v>
      </c>
      <c r="C4" s="50" t="s">
        <v>19</v>
      </c>
      <c r="D4" s="31" t="s">
        <v>121</v>
      </c>
      <c r="E4" s="24" t="s">
        <v>122</v>
      </c>
      <c r="F4" s="26" t="s">
        <v>85</v>
      </c>
      <c r="G4" s="26" t="s">
        <v>85</v>
      </c>
      <c r="H4" s="26" t="s">
        <v>85</v>
      </c>
      <c r="I4" s="27">
        <v>243</v>
      </c>
      <c r="J4" s="26">
        <v>40</v>
      </c>
      <c r="K4" s="53">
        <f t="shared" ref="K4" si="0">I4*J4</f>
        <v>9720</v>
      </c>
      <c r="L4" s="27"/>
      <c r="M4" s="27"/>
      <c r="N4" s="29">
        <f t="shared" ref="N4" si="1">K4+L4+M4</f>
        <v>9720</v>
      </c>
      <c r="O4" s="38"/>
      <c r="P4" s="86"/>
      <c r="Q4" s="38"/>
      <c r="R4" s="38"/>
      <c r="S4" s="33"/>
      <c r="T4" s="108"/>
    </row>
    <row r="5" spans="1:20" s="15" customFormat="1" ht="32" customHeight="1">
      <c r="A5" s="138" t="s">
        <v>185</v>
      </c>
      <c r="B5" s="139"/>
      <c r="C5" s="139"/>
      <c r="D5" s="139"/>
      <c r="E5" s="139"/>
      <c r="F5" s="139"/>
      <c r="G5" s="139"/>
      <c r="H5" s="139"/>
      <c r="I5" s="139"/>
      <c r="J5" s="139"/>
      <c r="K5" s="139"/>
      <c r="L5" s="139"/>
      <c r="M5" s="140"/>
      <c r="N5" s="104">
        <f>SUM(N3:N4)</f>
        <v>11095</v>
      </c>
      <c r="O5" s="104">
        <f>SUM(O3:O3)</f>
        <v>0</v>
      </c>
      <c r="P5" s="104">
        <f>SUM(P3:P3)</f>
        <v>0</v>
      </c>
      <c r="Q5" s="104">
        <f>SUM(Q3:Q3)</f>
        <v>0</v>
      </c>
      <c r="R5" s="104">
        <f>SUM(R3:R3)</f>
        <v>0</v>
      </c>
      <c r="S5" s="104">
        <f>SUM(S3:S3)</f>
        <v>0</v>
      </c>
      <c r="T5" s="104"/>
    </row>
  </sheetData>
  <mergeCells count="1">
    <mergeCell ref="A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
  <sheetViews>
    <sheetView workbookViewId="0">
      <selection activeCell="A6" sqref="A6:XFD10"/>
    </sheetView>
  </sheetViews>
  <sheetFormatPr baseColWidth="10" defaultColWidth="8.83203125" defaultRowHeight="14"/>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4" customWidth="1"/>
    <col min="19" max="19" width="12.33203125" style="1" bestFit="1" customWidth="1"/>
    <col min="20" max="20" width="16.1640625" style="1" customWidth="1"/>
    <col min="21" max="16384" width="8.83203125" style="1"/>
  </cols>
  <sheetData>
    <row r="1" spans="1:20">
      <c r="B1" s="143" t="s">
        <v>0</v>
      </c>
      <c r="C1" s="143"/>
      <c r="D1" s="143"/>
      <c r="E1" s="143"/>
      <c r="F1" s="143"/>
      <c r="G1" s="143"/>
      <c r="H1" s="143"/>
      <c r="I1" s="143"/>
      <c r="J1" s="143"/>
      <c r="K1" s="143"/>
      <c r="L1" s="143"/>
      <c r="M1" s="143"/>
      <c r="N1" s="143"/>
    </row>
    <row r="2" spans="1:20" ht="36" customHeight="1">
      <c r="B2" s="144" t="s">
        <v>21</v>
      </c>
      <c r="C2" s="145"/>
      <c r="D2" s="146"/>
      <c r="E2" s="146"/>
      <c r="F2" s="146"/>
      <c r="G2" s="146"/>
      <c r="H2" s="146"/>
      <c r="I2" s="146"/>
      <c r="J2" s="146"/>
      <c r="K2" s="146"/>
      <c r="L2" s="146"/>
      <c r="M2" s="146"/>
      <c r="N2" s="146"/>
      <c r="O2" s="146"/>
      <c r="P2" s="146"/>
      <c r="Q2" s="146"/>
      <c r="R2" s="147"/>
    </row>
    <row r="3" spans="1:20" ht="27" customHeight="1" thickBot="1">
      <c r="B3" s="148" t="s">
        <v>13</v>
      </c>
      <c r="C3" s="149"/>
      <c r="D3" s="150"/>
      <c r="E3" s="150"/>
      <c r="F3" s="150"/>
      <c r="G3" s="150"/>
      <c r="H3" s="150"/>
      <c r="I3" s="150"/>
      <c r="J3" s="150"/>
      <c r="K3" s="150"/>
      <c r="L3" s="150"/>
      <c r="M3" s="150"/>
      <c r="N3" s="150"/>
      <c r="O3" s="150"/>
      <c r="P3" s="150"/>
      <c r="Q3" s="150"/>
      <c r="R3" s="150"/>
    </row>
    <row r="4" spans="1:20" ht="21" customHeight="1" thickBot="1">
      <c r="B4" s="5"/>
      <c r="C4" s="14"/>
      <c r="D4" s="6"/>
      <c r="E4" s="6"/>
      <c r="F4" s="6"/>
      <c r="G4" s="6"/>
      <c r="H4" s="6"/>
      <c r="I4" s="6"/>
      <c r="J4" s="6"/>
      <c r="K4" s="6"/>
      <c r="L4" s="6"/>
      <c r="M4" s="6"/>
      <c r="N4" s="6"/>
      <c r="O4" s="151" t="s">
        <v>12</v>
      </c>
      <c r="P4" s="152"/>
      <c r="Q4" s="152"/>
      <c r="R4" s="152"/>
      <c r="S4" s="152"/>
      <c r="T4" s="10"/>
    </row>
    <row r="5" spans="1:20" s="3" customFormat="1" ht="69" thickBot="1">
      <c r="A5" s="12" t="s">
        <v>8</v>
      </c>
      <c r="B5" s="9" t="s">
        <v>17</v>
      </c>
      <c r="C5" s="13" t="s">
        <v>29</v>
      </c>
      <c r="D5" s="12" t="s">
        <v>14</v>
      </c>
      <c r="E5" s="12" t="s">
        <v>27</v>
      </c>
      <c r="F5" s="12" t="s">
        <v>6</v>
      </c>
      <c r="G5" s="12" t="s">
        <v>5</v>
      </c>
      <c r="H5" s="12" t="s">
        <v>7</v>
      </c>
      <c r="I5" s="12" t="s">
        <v>1</v>
      </c>
      <c r="J5" s="12" t="s">
        <v>2</v>
      </c>
      <c r="K5" s="12" t="s">
        <v>15</v>
      </c>
      <c r="L5" s="12" t="s">
        <v>30</v>
      </c>
      <c r="M5" s="12" t="s">
        <v>16</v>
      </c>
      <c r="N5" s="12" t="s">
        <v>3</v>
      </c>
      <c r="O5" s="7" t="s">
        <v>9</v>
      </c>
      <c r="P5" s="7" t="s">
        <v>10</v>
      </c>
      <c r="Q5" s="7" t="s">
        <v>18</v>
      </c>
      <c r="R5" s="7" t="s">
        <v>11</v>
      </c>
      <c r="S5" s="8" t="s">
        <v>19</v>
      </c>
      <c r="T5" s="11" t="s">
        <v>20</v>
      </c>
    </row>
  </sheetData>
  <mergeCells count="4">
    <mergeCell ref="B1:N1"/>
    <mergeCell ref="B2:R2"/>
    <mergeCell ref="B3:R3"/>
    <mergeCell ref="O4:S4"/>
  </mergeCells>
  <pageMargins left="0.95" right="0.45" top="1" bottom="1" header="0.3" footer="0.3"/>
  <pageSetup scale="66" orientation="landscape" horizontalDpi="4294967292" verticalDpi="429496729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zoomScale="75" zoomScaleNormal="75" workbookViewId="0">
      <selection activeCell="A8" sqref="A8:XFD8"/>
    </sheetView>
  </sheetViews>
  <sheetFormatPr baseColWidth="10" defaultColWidth="11" defaultRowHeight="14"/>
  <cols>
    <col min="1" max="1" width="9.1640625" style="36" customWidth="1"/>
    <col min="2" max="3" width="12.1640625" style="15" customWidth="1"/>
    <col min="4" max="4" width="25.83203125" style="15" customWidth="1"/>
    <col min="5" max="5" width="37.6640625" style="15" customWidth="1"/>
    <col min="6" max="6" width="7.1640625" style="15" customWidth="1"/>
    <col min="7" max="7" width="9.6640625" style="15" customWidth="1"/>
    <col min="8" max="8" width="8.5" style="15" customWidth="1"/>
    <col min="9" max="9" width="12" style="15" customWidth="1"/>
    <col min="10" max="10" width="5.33203125" style="15" customWidth="1"/>
    <col min="11" max="11" width="16.83203125" style="15" customWidth="1"/>
    <col min="12" max="12" width="14.5" style="15" customWidth="1"/>
    <col min="13" max="13" width="9" style="15" customWidth="1"/>
    <col min="14" max="14" width="14.83203125" style="15" customWidth="1"/>
    <col min="15" max="15" width="9" style="15" customWidth="1"/>
    <col min="16" max="16" width="14.6640625" style="15" customWidth="1"/>
    <col min="17" max="17" width="24.1640625" style="15" customWidth="1"/>
    <col min="18" max="16384" width="11" style="15"/>
  </cols>
  <sheetData>
    <row r="1" spans="1:20">
      <c r="B1" s="154" t="s">
        <v>0</v>
      </c>
      <c r="C1" s="154"/>
      <c r="D1" s="154"/>
      <c r="E1" s="154"/>
      <c r="F1" s="154"/>
      <c r="G1" s="154"/>
      <c r="H1" s="154"/>
      <c r="I1" s="154"/>
      <c r="J1" s="154"/>
      <c r="K1" s="154"/>
      <c r="L1" s="154"/>
    </row>
    <row r="2" spans="1:20">
      <c r="B2" s="153" t="s">
        <v>31</v>
      </c>
      <c r="C2" s="153"/>
      <c r="D2" s="153"/>
      <c r="E2" s="153"/>
      <c r="F2" s="153"/>
      <c r="G2" s="153"/>
      <c r="H2" s="153"/>
      <c r="I2" s="153"/>
      <c r="J2" s="153"/>
      <c r="K2" s="153"/>
      <c r="L2" s="153"/>
    </row>
    <row r="3" spans="1:20" ht="43.75" customHeight="1">
      <c r="B3" s="155" t="s">
        <v>154</v>
      </c>
      <c r="C3" s="156"/>
      <c r="D3" s="157"/>
      <c r="E3" s="157"/>
      <c r="F3" s="157"/>
      <c r="G3" s="157"/>
      <c r="H3" s="157"/>
      <c r="I3" s="157"/>
      <c r="J3" s="157"/>
      <c r="K3" s="157"/>
      <c r="L3" s="157"/>
      <c r="M3" s="157"/>
      <c r="N3" s="157"/>
      <c r="O3" s="157"/>
      <c r="P3" s="157"/>
    </row>
    <row r="4" spans="1:20" ht="55.75" customHeight="1">
      <c r="B4" s="158" t="s">
        <v>155</v>
      </c>
      <c r="C4" s="159"/>
      <c r="D4" s="160"/>
      <c r="E4" s="160"/>
      <c r="F4" s="160"/>
      <c r="G4" s="160"/>
      <c r="H4" s="160"/>
      <c r="I4" s="160"/>
      <c r="J4" s="160"/>
      <c r="K4" s="160"/>
      <c r="L4" s="160"/>
      <c r="M4" s="160"/>
      <c r="N4" s="160"/>
      <c r="O4" s="160"/>
      <c r="P4" s="160"/>
    </row>
    <row r="5" spans="1:20" ht="31.75" customHeight="1">
      <c r="A5" s="161"/>
      <c r="B5" s="161"/>
      <c r="C5" s="161"/>
      <c r="D5" s="161"/>
      <c r="E5" s="161"/>
      <c r="F5" s="161"/>
      <c r="G5" s="161"/>
      <c r="H5" s="161"/>
      <c r="I5" s="161"/>
      <c r="J5" s="161"/>
      <c r="K5" s="161"/>
      <c r="L5" s="161"/>
      <c r="M5" s="161"/>
      <c r="N5" s="161"/>
      <c r="O5" s="162" t="s">
        <v>12</v>
      </c>
      <c r="P5" s="162"/>
      <c r="Q5" s="162"/>
      <c r="R5" s="162"/>
      <c r="S5" s="162"/>
    </row>
    <row r="6" spans="1:20" s="16" customFormat="1" ht="90">
      <c r="A6" s="17" t="s">
        <v>22</v>
      </c>
      <c r="B6" s="18" t="s">
        <v>24</v>
      </c>
      <c r="C6" s="18" t="s">
        <v>78</v>
      </c>
      <c r="D6" s="19" t="s">
        <v>26</v>
      </c>
      <c r="E6" s="19" t="s">
        <v>27</v>
      </c>
      <c r="F6" s="17" t="s">
        <v>6</v>
      </c>
      <c r="G6" s="17" t="s">
        <v>5</v>
      </c>
      <c r="H6" s="17" t="s">
        <v>7</v>
      </c>
      <c r="I6" s="17" t="s">
        <v>1</v>
      </c>
      <c r="J6" s="17" t="s">
        <v>23</v>
      </c>
      <c r="K6" s="20" t="s">
        <v>15</v>
      </c>
      <c r="L6" s="17" t="s">
        <v>30</v>
      </c>
      <c r="M6" s="17" t="s">
        <v>16</v>
      </c>
      <c r="N6" s="17" t="s">
        <v>3</v>
      </c>
      <c r="O6" s="38" t="s">
        <v>9</v>
      </c>
      <c r="P6" s="38" t="s">
        <v>10</v>
      </c>
      <c r="Q6" s="38" t="s">
        <v>18</v>
      </c>
      <c r="R6" s="38" t="s">
        <v>11</v>
      </c>
      <c r="S6" s="38" t="s">
        <v>19</v>
      </c>
      <c r="T6" s="55" t="s">
        <v>20</v>
      </c>
    </row>
    <row r="7" spans="1:20" ht="83.5" customHeight="1">
      <c r="A7" s="22" t="s">
        <v>33</v>
      </c>
      <c r="B7" s="23" t="s">
        <v>34</v>
      </c>
      <c r="C7" s="23" t="s">
        <v>38</v>
      </c>
      <c r="D7" s="31" t="s">
        <v>36</v>
      </c>
      <c r="E7" s="31" t="s">
        <v>56</v>
      </c>
      <c r="F7" s="26" t="s">
        <v>39</v>
      </c>
      <c r="G7" s="26" t="s">
        <v>40</v>
      </c>
      <c r="H7" s="26">
        <v>50</v>
      </c>
      <c r="I7" s="56">
        <v>25000000</v>
      </c>
      <c r="J7" s="22">
        <v>1</v>
      </c>
      <c r="K7" s="27">
        <f>I7*J7</f>
        <v>25000000</v>
      </c>
      <c r="L7" s="27">
        <f>K7*0.09</f>
        <v>2250000</v>
      </c>
      <c r="M7" s="57"/>
      <c r="N7" s="29">
        <f>K7+L7+M7</f>
        <v>27250000</v>
      </c>
      <c r="O7" s="58"/>
      <c r="P7" s="32">
        <f>SUM(N7:N8)</f>
        <v>27413500</v>
      </c>
      <c r="Q7" s="30"/>
      <c r="R7" s="30"/>
      <c r="S7" s="33"/>
      <c r="T7" s="15" t="s">
        <v>41</v>
      </c>
    </row>
    <row r="8" spans="1:20" s="16" customFormat="1" ht="64" customHeight="1">
      <c r="A8" s="22" t="s">
        <v>33</v>
      </c>
      <c r="B8" s="23" t="s">
        <v>37</v>
      </c>
      <c r="C8" s="23" t="s">
        <v>38</v>
      </c>
      <c r="D8" s="31" t="s">
        <v>62</v>
      </c>
      <c r="E8" s="31" t="s">
        <v>64</v>
      </c>
      <c r="F8" s="26" t="s">
        <v>43</v>
      </c>
      <c r="G8" s="26" t="s">
        <v>51</v>
      </c>
      <c r="H8" s="22">
        <v>50</v>
      </c>
      <c r="I8" s="27">
        <v>150000</v>
      </c>
      <c r="J8" s="59">
        <v>1</v>
      </c>
      <c r="K8" s="27">
        <f>I8*J8</f>
        <v>150000</v>
      </c>
      <c r="L8" s="27">
        <f>K8*0.09</f>
        <v>13500</v>
      </c>
      <c r="M8" s="57"/>
      <c r="N8" s="29">
        <f>K8+L8+M8</f>
        <v>163500</v>
      </c>
      <c r="O8" s="38"/>
      <c r="P8" s="38"/>
      <c r="Q8" s="38"/>
      <c r="R8" s="38"/>
      <c r="S8" s="33"/>
    </row>
  </sheetData>
  <mergeCells count="6">
    <mergeCell ref="B2:L2"/>
    <mergeCell ref="B1:L1"/>
    <mergeCell ref="B3:P3"/>
    <mergeCell ref="B4:P4"/>
    <mergeCell ref="A5:N5"/>
    <mergeCell ref="O5:S5"/>
  </mergeCells>
  <phoneticPr fontId="3" type="noConversion"/>
  <dataValidations count="1">
    <dataValidation allowBlank="1" showInputMessage="1" showErrorMessage="1" promptTitle="Enter Justification" sqref="E7" xr:uid="{00000000-0002-0000-02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Annual Resource Allocation List</vt:lpstr>
      <vt:lpstr>CTE Personnel</vt:lpstr>
      <vt:lpstr>Facilities</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2022-01-28T21:36:14Z</dcterms:modified>
</cp:coreProperties>
</file>