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erto/Desktop/"/>
    </mc:Choice>
  </mc:AlternateContent>
  <xr:revisionPtr revIDLastSave="0" documentId="8_{750FA62F-F92E-9847-9A8B-C97F214377B6}" xr6:coauthVersionLast="36" xr6:coauthVersionMax="36" xr10:uidLastSave="{00000000-0000-0000-0000-000000000000}"/>
  <bookViews>
    <workbookView xWindow="3660" yWindow="2160" windowWidth="28040" windowHeight="17440" xr2:uid="{0D57672F-5FAF-734F-8E5A-038354C6ABE4}"/>
  </bookViews>
  <sheets>
    <sheet name="Data" sheetId="1" r:id="rId1"/>
    <sheet name="Chart" sheetId="3" r:id="rId2"/>
    <sheet name="PR requests" sheetId="2" r:id="rId3"/>
  </sheets>
  <definedNames>
    <definedName name="_xlnm._FilterDatabase" localSheetId="2" hidden="1">'PR requests'!$A$1:$H$88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15" i="1"/>
  <c r="D3" i="1"/>
  <c r="C4" i="1"/>
  <c r="D4" i="1"/>
  <c r="C5" i="1"/>
  <c r="D5" i="1"/>
  <c r="C6" i="1"/>
  <c r="D6" i="1"/>
  <c r="M8" i="2"/>
  <c r="D7" i="1"/>
  <c r="E7" i="1"/>
  <c r="C8" i="1"/>
  <c r="D8" i="1"/>
  <c r="M5" i="2"/>
  <c r="M6" i="2"/>
  <c r="M7" i="2"/>
  <c r="M4" i="2"/>
  <c r="H31" i="2"/>
  <c r="K7" i="2"/>
  <c r="E4" i="2"/>
  <c r="F4" i="2"/>
  <c r="H4" i="2"/>
  <c r="H5" i="2"/>
  <c r="H6" i="2"/>
  <c r="H7" i="2"/>
  <c r="H8" i="2"/>
  <c r="H9" i="2"/>
  <c r="E11" i="2"/>
  <c r="H11" i="2"/>
  <c r="E12" i="2"/>
  <c r="H12" i="2"/>
  <c r="E13" i="2"/>
  <c r="H13" i="2"/>
  <c r="E14" i="2"/>
  <c r="H14" i="2"/>
  <c r="E15" i="2"/>
  <c r="H15" i="2"/>
  <c r="E16" i="2"/>
  <c r="H16" i="2"/>
  <c r="E17" i="2"/>
  <c r="H17" i="2"/>
  <c r="E18" i="2"/>
  <c r="H18" i="2"/>
  <c r="E19" i="2"/>
  <c r="H19" i="2"/>
  <c r="K6" i="2"/>
  <c r="H21" i="2"/>
  <c r="E22" i="2"/>
  <c r="H22" i="2"/>
  <c r="H23" i="2"/>
  <c r="E24" i="2"/>
  <c r="H24" i="2"/>
  <c r="E25" i="2"/>
  <c r="H25" i="2"/>
  <c r="H26" i="2"/>
  <c r="E27" i="2"/>
  <c r="H27" i="2"/>
  <c r="E28" i="2"/>
  <c r="H28" i="2"/>
  <c r="E29" i="2"/>
  <c r="H29" i="2"/>
  <c r="H30" i="2"/>
  <c r="K5" i="2"/>
  <c r="H2" i="2"/>
  <c r="K4" i="2"/>
  <c r="E87" i="2"/>
  <c r="F87" i="2"/>
  <c r="H87" i="2"/>
  <c r="E88" i="2"/>
  <c r="F88" i="2"/>
  <c r="H88" i="2"/>
  <c r="E65" i="2"/>
  <c r="F65" i="2"/>
  <c r="H65" i="2"/>
  <c r="E72" i="2"/>
  <c r="F72" i="2"/>
  <c r="H72" i="2"/>
  <c r="E81" i="2"/>
  <c r="F81" i="2"/>
  <c r="H81" i="2"/>
  <c r="E67" i="2"/>
  <c r="F67" i="2"/>
  <c r="H67" i="2"/>
  <c r="E82" i="2"/>
  <c r="F82" i="2"/>
  <c r="H82" i="2"/>
  <c r="H78" i="2"/>
  <c r="H66" i="2"/>
  <c r="H64" i="2"/>
  <c r="H76" i="2"/>
  <c r="H75" i="2"/>
  <c r="H63" i="2"/>
  <c r="H62" i="2"/>
  <c r="H69" i="2"/>
  <c r="H77" i="2"/>
  <c r="H86" i="2"/>
  <c r="H48" i="2"/>
  <c r="H57" i="2"/>
  <c r="H55" i="2"/>
  <c r="H83" i="2"/>
  <c r="H56" i="2"/>
  <c r="H52" i="2"/>
  <c r="H54" i="2"/>
  <c r="H53" i="2"/>
  <c r="H58" i="2"/>
  <c r="H59" i="2"/>
  <c r="H79" i="2"/>
  <c r="H80" i="2"/>
  <c r="H74" i="2"/>
  <c r="H71" i="2"/>
  <c r="H70" i="2"/>
  <c r="H84" i="2"/>
  <c r="H61" i="2"/>
  <c r="H68" i="2"/>
  <c r="H73" i="2"/>
  <c r="H60" i="2"/>
  <c r="E85" i="2"/>
  <c r="F85" i="2"/>
  <c r="E51" i="2"/>
  <c r="H51" i="2"/>
  <c r="E50" i="2"/>
  <c r="F50" i="2"/>
  <c r="H50" i="2"/>
  <c r="E45" i="2"/>
  <c r="F45" i="2"/>
  <c r="H45" i="2"/>
  <c r="E46" i="2"/>
  <c r="F46" i="2"/>
  <c r="H46" i="2"/>
  <c r="E49" i="2"/>
  <c r="F49" i="2"/>
  <c r="H49" i="2"/>
  <c r="E47" i="2"/>
  <c r="F47" i="2"/>
  <c r="H47" i="2"/>
  <c r="H44" i="2"/>
  <c r="F44" i="2"/>
  <c r="E38" i="2"/>
  <c r="F38" i="2"/>
  <c r="H38" i="2"/>
  <c r="E37" i="2"/>
  <c r="F37" i="2"/>
  <c r="H37" i="2"/>
  <c r="E36" i="2"/>
  <c r="F36" i="2"/>
  <c r="H36" i="2"/>
  <c r="E39" i="2"/>
  <c r="F39" i="2"/>
  <c r="H39" i="2"/>
  <c r="E32" i="2"/>
  <c r="F32" i="2"/>
  <c r="H32" i="2"/>
  <c r="E40" i="2"/>
  <c r="F40" i="2"/>
  <c r="H40" i="2"/>
  <c r="E41" i="2"/>
  <c r="F41" i="2"/>
  <c r="H41" i="2"/>
  <c r="E35" i="2"/>
  <c r="F35" i="2"/>
  <c r="H35" i="2"/>
  <c r="E34" i="2"/>
  <c r="F34" i="2"/>
  <c r="H34" i="2"/>
  <c r="E43" i="2"/>
  <c r="F43" i="2"/>
  <c r="H43" i="2"/>
  <c r="E33" i="2"/>
  <c r="F33" i="2"/>
  <c r="H33" i="2"/>
  <c r="E42" i="2"/>
  <c r="F42" i="2"/>
  <c r="H42" i="2"/>
</calcChain>
</file>

<file path=xl/sharedStrings.xml><?xml version="1.0" encoding="utf-8"?>
<sst xmlns="http://schemas.openxmlformats.org/spreadsheetml/2006/main" count="218" uniqueCount="137">
  <si>
    <t>Salary</t>
  </si>
  <si>
    <t>Conferences</t>
  </si>
  <si>
    <t>Marketing</t>
  </si>
  <si>
    <t>SWP Year 4 (2019-2020 (7/1/2019-12/31/2021) Details</t>
  </si>
  <si>
    <t>BASE Fund - Regional</t>
  </si>
  <si>
    <t>BASE Fund - Local</t>
  </si>
  <si>
    <t>(Reserved for Salaries)</t>
  </si>
  <si>
    <t xml:space="preserve">Supplemental Instruction and Peer Tutors </t>
  </si>
  <si>
    <t>I.C.2</t>
  </si>
  <si>
    <t>Subscriptions - Professional Journals - AICPA/FASB</t>
  </si>
  <si>
    <t>CPA License Update</t>
  </si>
  <si>
    <t>Lockable storage cabinets with benches</t>
  </si>
  <si>
    <t>V. F. 1</t>
  </si>
  <si>
    <t>Alignment lift</t>
  </si>
  <si>
    <t>V. E. 1</t>
  </si>
  <si>
    <t>Vehicle lift</t>
  </si>
  <si>
    <t>Automatic parts cleaner, water based</t>
  </si>
  <si>
    <t>Bench-Top ultrasonic cleaner, water based</t>
  </si>
  <si>
    <t>Spray cabinet cleaner, water based</t>
  </si>
  <si>
    <t>SMOG machine</t>
  </si>
  <si>
    <t>Air Condtioning machine for 1234 YF</t>
  </si>
  <si>
    <t>Alldata subscription</t>
  </si>
  <si>
    <t>Identifix subscription</t>
  </si>
  <si>
    <t>Shopkey subscription</t>
  </si>
  <si>
    <t>AERA membership &amp; ProSIS subscription</t>
  </si>
  <si>
    <t>iATN subscription</t>
  </si>
  <si>
    <t>Misc shop oils, abrasives, detergents, &amp; cleaning</t>
  </si>
  <si>
    <t>Brake parts washers</t>
  </si>
  <si>
    <t>Engine oil extractors</t>
  </si>
  <si>
    <t>Ignition simulator boards</t>
  </si>
  <si>
    <t>ASE study guides</t>
  </si>
  <si>
    <t>Industry mentor to build relationships, counsel students, and conduct industry events at $2,500 per quarter.</t>
  </si>
  <si>
    <t>$2,500/quarter</t>
  </si>
  <si>
    <t xml:space="preserve">Peer tutors for BUS18 Business Law, BUS10 Intro to Business, BUS54 Business Math, BUS91 Personal Finance, BUS70 e-commerce, BUS85 Business Communication </t>
  </si>
  <si>
    <t>$12/hrx10hr/wkx11wks=$10,560</t>
  </si>
  <si>
    <t>Orientation and student outreach</t>
  </si>
  <si>
    <t>$1,500/quarter</t>
  </si>
  <si>
    <t>Business Lab desktop computer for tutors and industry mentors</t>
  </si>
  <si>
    <t>V.E.1</t>
  </si>
  <si>
    <t xml:space="preserve"> </t>
  </si>
  <si>
    <t>Sidick Wire CNC Elecrical Discharge Machine</t>
  </si>
  <si>
    <t>Sodick Die Sink CNC Electrical Discharge Machine</t>
  </si>
  <si>
    <t>HP540 Jet Fusion 3D Printer</t>
  </si>
  <si>
    <t>Ceramic Kkiln for 3D Printing</t>
  </si>
  <si>
    <t>Mastecam annual update</t>
  </si>
  <si>
    <t>NIMS National Certification annual</t>
  </si>
  <si>
    <t>Vericut Simulation annual update</t>
  </si>
  <si>
    <t>SilidWorks CAD annual update</t>
  </si>
  <si>
    <t>NX (both cad and cam)  annual update</t>
  </si>
  <si>
    <t xml:space="preserve">Student Class Materials ( Aluminum, Steel, Plastic, </t>
  </si>
  <si>
    <t xml:space="preserve">Continue offering CodeLab online tutorial free to all our programming students. </t>
  </si>
  <si>
    <t>Peer tutoring in the lab figured at 3 perquarter working 16 hours per week for 10 weeks per quarter at 14.50</t>
  </si>
  <si>
    <t>Mentor - Currently working to build industry relationships, counsel students, and STEM events. Cost is per quarter.</t>
  </si>
  <si>
    <t>III.D.</t>
  </si>
  <si>
    <t xml:space="preserve">TechSmith - Camtasia </t>
  </si>
  <si>
    <t>MacInCloud http://www.macincloud.com/</t>
  </si>
  <si>
    <t>Amazon Web Services</t>
  </si>
  <si>
    <t>Departmental Accounts (SurveryMonkey, etc.)</t>
  </si>
  <si>
    <t>Teaching Assistants</t>
  </si>
  <si>
    <t>Cyber Security Summer Camp</t>
  </si>
  <si>
    <t>Privacy Shields</t>
  </si>
  <si>
    <t>VMWare software license - 3 years (https://vmapss.onthehub.com/WebStore/OfferingsOfMajorVersionList.aspx?pmv=0c8ae1ac-7cfe-e011-8e6c-f04da23e67f6&amp;)</t>
  </si>
  <si>
    <t>V.E.2</t>
  </si>
  <si>
    <t xml:space="preserve"> Lab supplies(On-going): i.e. Beakers, Erlenmeyer flasks, microscope slides, microscope cover slips, disposable gloves, live organisms, prepared specimin slides, educational models and kits </t>
  </si>
  <si>
    <t>Field Supplies (on-going): i.e. measuring tapes, scales, buckets</t>
  </si>
  <si>
    <t>educational videos</t>
  </si>
  <si>
    <t>40 cubic yards of organic soil fill and building materials for composting system</t>
  </si>
  <si>
    <t>Water, air &amp; soil sampling equipment including aquatic nets, LaMotte Soil Science Field Testing Outfit Model AM-31</t>
  </si>
  <si>
    <t>EMS Online Simulation Lab software-8972-H0</t>
  </si>
  <si>
    <t>EMS Software licenses</t>
  </si>
  <si>
    <t>High Resolution HVAC Graphics Package</t>
  </si>
  <si>
    <t>Pyronometers</t>
  </si>
  <si>
    <t>Potentiometers</t>
  </si>
  <si>
    <t>Professional Development/ Conferences- EMBS, ERMPPP</t>
  </si>
  <si>
    <t>Faculty Additional Pay Special Projects</t>
  </si>
  <si>
    <t xml:space="preserve">   Stormwater sampling kit</t>
  </si>
  <si>
    <t xml:space="preserve">   Soil sampling &amp; classification kit</t>
  </si>
  <si>
    <t xml:space="preserve">   HazMat Test kits</t>
  </si>
  <si>
    <t xml:space="preserve">   Indoor Air Quality  Assessment kits</t>
  </si>
  <si>
    <t xml:space="preserve">   Basic Educational Materials: Videos, training aids, reference/technical books</t>
  </si>
  <si>
    <t xml:space="preserve">   Lab &amp; Field Supplies &amp; Safety Equipment (gloves, boots, buckets, eyewear, etc)</t>
  </si>
  <si>
    <t>Software: Env mgmt/compliance; impact &amp; site assessment, sustainable/eco-design)</t>
  </si>
  <si>
    <t xml:space="preserve">   Industrial Hygiene Monitoring Devices</t>
  </si>
  <si>
    <t xml:space="preserve">   Mobile/handheld weather stations</t>
  </si>
  <si>
    <t>Small refrigerator</t>
  </si>
  <si>
    <t>Disposable lab supplies (including but not limited to wound dressings, syringes, needles, gloves, alcohol wipes, IV bags, etc.)</t>
  </si>
  <si>
    <t>nursing video library update (151 vhs tapes to be updated to current content &amp; closed captioning)</t>
  </si>
  <si>
    <t>Patient Care Simulation Expert</t>
  </si>
  <si>
    <t>Electrophoresis instrument -chamber</t>
  </si>
  <si>
    <t>AIA ANALYZER</t>
  </si>
  <si>
    <t>Beckman Coulter iQ urinalysis microscopy instrument (Iris)</t>
  </si>
  <si>
    <t>Integrated computer/camera/software for real-time panoramic images and ability to create in-house library of slides and aid in creating on line classes</t>
  </si>
  <si>
    <t>KC4 Coagulation Analyzer</t>
  </si>
  <si>
    <t>BFT II Hemostasis instrument</t>
  </si>
  <si>
    <t>Cascade M-4 coagulation instrument</t>
  </si>
  <si>
    <t>Pipettes</t>
  </si>
  <si>
    <t>Shimpo BW-25LC Banding Wheels</t>
  </si>
  <si>
    <t>NC</t>
  </si>
  <si>
    <t>Delta 18" Laser Drill Press 18-900L</t>
  </si>
  <si>
    <t>Riso Risograph  SF9450 two color with second drum and exposure sheets</t>
  </si>
  <si>
    <t>Epson Large format ink jet printer</t>
  </si>
  <si>
    <t>Black and White Laser Printer</t>
  </si>
  <si>
    <t xml:space="preserve">Epson Perfection V600 Photo Scanner </t>
  </si>
  <si>
    <t>V.E.3</t>
  </si>
  <si>
    <t>Free</t>
  </si>
  <si>
    <t>Wacom DTK2200 Cintiq 22HD Pen &amp; touch display</t>
  </si>
  <si>
    <t>West Law Passwords</t>
  </si>
  <si>
    <t>Item</t>
  </si>
  <si>
    <t>Prog.Review</t>
  </si>
  <si>
    <t>Price</t>
  </si>
  <si>
    <t>QTY</t>
  </si>
  <si>
    <t>Total Price</t>
  </si>
  <si>
    <t>Tax</t>
  </si>
  <si>
    <t>Shipping</t>
  </si>
  <si>
    <t>Grand Total</t>
  </si>
  <si>
    <t xml:space="preserve"> $12 per hour, 10 hrs per week</t>
  </si>
  <si>
    <t xml:space="preserve">V.E.2 </t>
  </si>
  <si>
    <t>Out Reach</t>
  </si>
  <si>
    <t>Subscriptions</t>
  </si>
  <si>
    <t>I.C.3</t>
  </si>
  <si>
    <t>OnGoing</t>
  </si>
  <si>
    <t>PD</t>
  </si>
  <si>
    <t>Conference</t>
  </si>
  <si>
    <t>Tutors &amp; Additional Pay</t>
  </si>
  <si>
    <t>Salary (Tutors and Additional Pay)</t>
  </si>
  <si>
    <t>Subscription &amp; Annual Renewal</t>
  </si>
  <si>
    <t>Ongoing Salary</t>
  </si>
  <si>
    <t>Category</t>
  </si>
  <si>
    <t>Approx. Payment</t>
  </si>
  <si>
    <t xml:space="preserve">% to total </t>
  </si>
  <si>
    <t>Materials and Equipment</t>
  </si>
  <si>
    <t>CTE Ongoing Positions</t>
  </si>
  <si>
    <t>CTE Dean</t>
  </si>
  <si>
    <t>CTE Administrative Assistant</t>
  </si>
  <si>
    <t>CTE Program Coordinator</t>
  </si>
  <si>
    <t>CTE Counselor</t>
  </si>
  <si>
    <t>Curiculam Technician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</si>
</sst>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;[Red]\-&quot;$&quot;#,##0"/>
    <numFmt numFmtId="166" formatCode="&quot;$&quot;#,##0.00"/>
    <numFmt numFmtId="167" formatCode="&quot;$&quot;#,##0.00&quot; &quot;;\(&quot;$&quot;#,##0.00\)"/>
    <numFmt numFmtId="168" formatCode="&quot; &quot;&quot;$&quot;* #,##0.00&quot; &quot;;&quot;-&quot;&quot;$&quot;* #,##0.00&quot; &quot;;&quot; &quot;&quot;$&quot;* &quot;-&quot;??&quot; &quot;"/>
    <numFmt numFmtId="169" formatCode="0.0%"/>
  </numFmts>
  <fonts count="1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trike/>
      <sz val="10"/>
      <color theme="1"/>
      <name val="Times New Roman"/>
      <family val="1"/>
    </font>
    <font>
      <b/>
      <strike/>
      <sz val="10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  <font>
      <strike/>
      <sz val="10"/>
      <color theme="1"/>
      <name val="Calibri"/>
      <family val="2"/>
    </font>
    <font>
      <sz val="12"/>
      <color indexed="8"/>
      <name val="Calibri"/>
      <family val="2"/>
    </font>
    <font>
      <strike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theme="9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Protection="0"/>
  </cellStyleXfs>
  <cellXfs count="63">
    <xf numFmtId="0" fontId="0" fillId="0" borderId="0" xfId="0"/>
    <xf numFmtId="44" fontId="2" fillId="0" borderId="0" xfId="0" applyNumberFormat="1" applyFont="1"/>
    <xf numFmtId="0" fontId="2" fillId="0" borderId="0" xfId="0" applyFont="1"/>
    <xf numFmtId="44" fontId="2" fillId="0" borderId="0" xfId="1" applyFont="1"/>
    <xf numFmtId="0" fontId="3" fillId="0" borderId="0" xfId="0" applyFont="1"/>
    <xf numFmtId="44" fontId="0" fillId="0" borderId="0" xfId="1" applyFont="1"/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vertical="center" wrapText="1"/>
    </xf>
    <xf numFmtId="0" fontId="4" fillId="0" borderId="1" xfId="3" applyFont="1" applyFill="1" applyBorder="1" applyAlignment="1">
      <alignment vertical="center"/>
    </xf>
    <xf numFmtId="0" fontId="4" fillId="0" borderId="1" xfId="3" applyFont="1" applyFill="1" applyBorder="1" applyAlignment="1">
      <alignment horizontal="center" vertical="center"/>
    </xf>
    <xf numFmtId="165" fontId="4" fillId="0" borderId="1" xfId="4" applyNumberFormat="1" applyFont="1" applyFill="1" applyBorder="1" applyAlignment="1">
      <alignment vertical="center" wrapText="1"/>
    </xf>
    <xf numFmtId="165" fontId="4" fillId="0" borderId="1" xfId="4" applyNumberFormat="1" applyFont="1" applyFill="1" applyBorder="1" applyAlignment="1">
      <alignment vertical="center"/>
    </xf>
    <xf numFmtId="164" fontId="4" fillId="0" borderId="1" xfId="4" applyFont="1" applyFill="1" applyBorder="1" applyAlignment="1">
      <alignment vertical="center"/>
    </xf>
    <xf numFmtId="164" fontId="6" fillId="0" borderId="1" xfId="3" applyNumberFormat="1" applyFont="1" applyFill="1" applyBorder="1" applyAlignment="1">
      <alignment vertical="center"/>
    </xf>
    <xf numFmtId="0" fontId="8" fillId="0" borderId="1" xfId="3" applyFont="1" applyFill="1" applyBorder="1" applyAlignment="1">
      <alignment vertical="center"/>
    </xf>
    <xf numFmtId="49" fontId="16" fillId="0" borderId="1" xfId="5" applyNumberFormat="1" applyFont="1" applyFill="1" applyBorder="1" applyAlignment="1">
      <alignment horizontal="left" vertical="center"/>
    </xf>
    <xf numFmtId="49" fontId="17" fillId="0" borderId="1" xfId="5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9" fontId="0" fillId="0" borderId="0" xfId="0" applyNumberFormat="1"/>
    <xf numFmtId="44" fontId="0" fillId="0" borderId="0" xfId="0" applyNumberFormat="1"/>
    <xf numFmtId="0" fontId="2" fillId="0" borderId="1" xfId="0" applyFont="1" applyFill="1" applyBorder="1"/>
    <xf numFmtId="0" fontId="5" fillId="0" borderId="1" xfId="3" applyFont="1" applyFill="1" applyBorder="1" applyAlignment="1">
      <alignment horizontal="left" vertical="center" wrapText="1"/>
    </xf>
    <xf numFmtId="164" fontId="4" fillId="0" borderId="1" xfId="4" applyFont="1" applyFill="1" applyBorder="1" applyAlignment="1">
      <alignment vertical="center" wrapText="1"/>
    </xf>
    <xf numFmtId="166" fontId="4" fillId="0" borderId="1" xfId="3" applyNumberFormat="1" applyFont="1" applyFill="1" applyBorder="1" applyAlignment="1">
      <alignment horizontal="center" vertical="center" wrapText="1"/>
    </xf>
    <xf numFmtId="166" fontId="4" fillId="0" borderId="1" xfId="3" applyNumberFormat="1" applyFont="1" applyFill="1" applyBorder="1" applyAlignment="1">
      <alignment vertical="center"/>
    </xf>
    <xf numFmtId="166" fontId="6" fillId="0" borderId="1" xfId="3" applyNumberFormat="1" applyFont="1" applyFill="1" applyBorder="1" applyAlignment="1">
      <alignment vertical="center"/>
    </xf>
    <xf numFmtId="164" fontId="4" fillId="0" borderId="1" xfId="4" applyFont="1" applyFill="1" applyBorder="1" applyAlignment="1">
      <alignment horizontal="center" vertical="center" wrapText="1"/>
    </xf>
    <xf numFmtId="164" fontId="4" fillId="0" borderId="1" xfId="3" applyNumberFormat="1" applyFont="1" applyFill="1" applyBorder="1" applyAlignment="1">
      <alignment vertical="center"/>
    </xf>
    <xf numFmtId="0" fontId="8" fillId="0" borderId="1" xfId="3" applyFont="1" applyFill="1" applyBorder="1" applyAlignment="1">
      <alignment vertical="center" wrapText="1"/>
    </xf>
    <xf numFmtId="164" fontId="8" fillId="0" borderId="1" xfId="4" applyFont="1" applyFill="1" applyBorder="1" applyAlignment="1">
      <alignment vertical="center"/>
    </xf>
    <xf numFmtId="0" fontId="8" fillId="0" borderId="1" xfId="3" applyFont="1" applyFill="1" applyBorder="1" applyAlignment="1">
      <alignment horizontal="center" vertical="center"/>
    </xf>
    <xf numFmtId="164" fontId="8" fillId="0" borderId="1" xfId="4" applyFont="1" applyFill="1" applyBorder="1" applyAlignment="1">
      <alignment horizontal="center" vertical="center" wrapText="1"/>
    </xf>
    <xf numFmtId="164" fontId="9" fillId="0" borderId="1" xfId="3" applyNumberFormat="1" applyFont="1" applyFill="1" applyBorder="1" applyAlignment="1">
      <alignment vertical="center"/>
    </xf>
    <xf numFmtId="0" fontId="11" fillId="0" borderId="1" xfId="3" applyFont="1" applyFill="1" applyBorder="1" applyAlignment="1">
      <alignment vertical="top" wrapText="1"/>
    </xf>
    <xf numFmtId="0" fontId="11" fillId="0" borderId="1" xfId="3" applyFont="1" applyFill="1" applyBorder="1" applyAlignment="1">
      <alignment horizontal="left"/>
    </xf>
    <xf numFmtId="0" fontId="11" fillId="0" borderId="1" xfId="3" applyFont="1" applyFill="1" applyBorder="1"/>
    <xf numFmtId="0" fontId="10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wrapText="1"/>
    </xf>
    <xf numFmtId="0" fontId="12" fillId="0" borderId="1" xfId="3" applyFont="1" applyFill="1" applyBorder="1" applyAlignment="1">
      <alignment vertical="top" wrapText="1"/>
    </xf>
    <xf numFmtId="0" fontId="13" fillId="0" borderId="1" xfId="3" applyFont="1" applyFill="1" applyBorder="1"/>
    <xf numFmtId="0" fontId="7" fillId="0" borderId="1" xfId="3" applyFont="1" applyFill="1" applyBorder="1" applyAlignment="1">
      <alignment wrapText="1"/>
    </xf>
    <xf numFmtId="49" fontId="15" fillId="0" borderId="1" xfId="5" applyNumberFormat="1" applyFont="1" applyFill="1" applyBorder="1" applyAlignment="1">
      <alignment horizontal="left" vertical="center" wrapText="1"/>
    </xf>
    <xf numFmtId="167" fontId="16" fillId="0" borderId="1" xfId="5" applyNumberFormat="1" applyFont="1" applyFill="1" applyBorder="1" applyAlignment="1">
      <alignment horizontal="right" vertical="center"/>
    </xf>
    <xf numFmtId="0" fontId="16" fillId="0" borderId="1" xfId="5" applyFont="1" applyFill="1" applyBorder="1" applyAlignment="1">
      <alignment horizontal="center" vertical="center"/>
    </xf>
    <xf numFmtId="168" fontId="16" fillId="0" borderId="1" xfId="5" applyNumberFormat="1" applyFont="1" applyFill="1" applyBorder="1" applyAlignment="1">
      <alignment vertical="center"/>
    </xf>
    <xf numFmtId="168" fontId="16" fillId="0" borderId="1" xfId="5" applyNumberFormat="1" applyFont="1" applyFill="1" applyBorder="1" applyAlignment="1">
      <alignment horizontal="center" vertical="center"/>
    </xf>
    <xf numFmtId="49" fontId="16" fillId="0" borderId="1" xfId="5" applyNumberFormat="1" applyFont="1" applyFill="1" applyBorder="1" applyAlignment="1">
      <alignment horizontal="left" vertical="center" wrapText="1"/>
    </xf>
    <xf numFmtId="8" fontId="4" fillId="0" borderId="1" xfId="3" applyNumberFormat="1" applyFont="1" applyFill="1" applyBorder="1" applyAlignment="1">
      <alignment horizontal="center" vertical="center"/>
    </xf>
    <xf numFmtId="164" fontId="18" fillId="0" borderId="1" xfId="3" applyNumberFormat="1" applyFont="1" applyFill="1" applyBorder="1" applyAlignment="1">
      <alignment vertical="center"/>
    </xf>
    <xf numFmtId="0" fontId="0" fillId="2" borderId="0" xfId="0" applyFill="1"/>
    <xf numFmtId="0" fontId="5" fillId="2" borderId="1" xfId="3" applyFont="1" applyFill="1" applyBorder="1" applyAlignment="1">
      <alignment horizontal="left" vertical="center" wrapText="1"/>
    </xf>
    <xf numFmtId="0" fontId="5" fillId="3" borderId="1" xfId="3" applyFont="1" applyFill="1" applyBorder="1" applyAlignment="1">
      <alignment horizontal="left" vertical="center" wrapText="1"/>
    </xf>
    <xf numFmtId="0" fontId="0" fillId="3" borderId="0" xfId="0" applyFill="1"/>
    <xf numFmtId="0" fontId="4" fillId="3" borderId="1" xfId="3" applyFont="1" applyFill="1" applyBorder="1" applyAlignment="1">
      <alignment vertical="center" wrapText="1"/>
    </xf>
    <xf numFmtId="0" fontId="4" fillId="4" borderId="1" xfId="3" applyFont="1" applyFill="1" applyBorder="1" applyAlignment="1">
      <alignment vertical="center" wrapText="1"/>
    </xf>
    <xf numFmtId="0" fontId="0" fillId="4" borderId="0" xfId="0" applyFill="1"/>
    <xf numFmtId="0" fontId="5" fillId="4" borderId="1" xfId="3" applyFont="1" applyFill="1" applyBorder="1" applyAlignment="1">
      <alignment horizontal="left" vertical="center" wrapText="1"/>
    </xf>
    <xf numFmtId="0" fontId="11" fillId="3" borderId="1" xfId="3" applyFont="1" applyFill="1" applyBorder="1"/>
    <xf numFmtId="164" fontId="0" fillId="0" borderId="0" xfId="0" applyNumberFormat="1"/>
    <xf numFmtId="0" fontId="0" fillId="5" borderId="0" xfId="0" applyFill="1"/>
    <xf numFmtId="0" fontId="11" fillId="5" borderId="1" xfId="3" applyFont="1" applyFill="1" applyBorder="1" applyAlignment="1">
      <alignment wrapText="1"/>
    </xf>
    <xf numFmtId="169" fontId="0" fillId="0" borderId="0" xfId="2" applyNumberFormat="1" applyFont="1"/>
    <xf numFmtId="169" fontId="0" fillId="0" borderId="0" xfId="0" applyNumberFormat="1"/>
  </cellXfs>
  <cellStyles count="6">
    <cellStyle name="Currency" xfId="1" builtinId="4"/>
    <cellStyle name="Currency 2" xfId="4" xr:uid="{F68DBA85-92DA-1D49-8574-596035111A74}"/>
    <cellStyle name="Normal" xfId="0" builtinId="0"/>
    <cellStyle name="Normal 2" xfId="3" xr:uid="{A10BF150-4A40-4E4B-A03F-B194A25224A7}"/>
    <cellStyle name="Normal 4" xfId="5" xr:uid="{0092B704-D4E8-9C4B-92F1-2FDFD17B532D}"/>
    <cellStyle name="Percent" xfId="2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Approximate SWP Budget Distribution Based on $1,453,293.00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Data!$C$2</c:f>
              <c:strCache>
                <c:ptCount val="1"/>
                <c:pt idx="0">
                  <c:v>Approx. Payment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0F5-8142-B516-772B8F8937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0F5-8142-B516-772B8F8937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0F5-8142-B516-772B8F8937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0F5-8142-B516-772B8F8937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0F5-8142-B516-772B8F8937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0F5-8142-B516-772B8F89376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Data!$B$3:$B$8</c:f>
              <c:strCache>
                <c:ptCount val="6"/>
                <c:pt idx="0">
                  <c:v>Salary (Tutors and Additional Pay)</c:v>
                </c:pt>
                <c:pt idx="1">
                  <c:v>Conferences</c:v>
                </c:pt>
                <c:pt idx="2">
                  <c:v>Marketing</c:v>
                </c:pt>
                <c:pt idx="3">
                  <c:v>Subscription &amp; Annual Renewal</c:v>
                </c:pt>
                <c:pt idx="4">
                  <c:v>Ongoing Salary</c:v>
                </c:pt>
                <c:pt idx="5">
                  <c:v>Materials and Equipment</c:v>
                </c:pt>
              </c:strCache>
            </c:strRef>
          </c:cat>
          <c:val>
            <c:numRef>
              <c:f>Data!$C$3:$C$8</c:f>
              <c:numCache>
                <c:formatCode>_("$"* #,##0.00_);_("$"* \(#,##0.00\);_("$"* "-"??_);_(@_)</c:formatCode>
                <c:ptCount val="6"/>
                <c:pt idx="0">
                  <c:v>143240</c:v>
                </c:pt>
                <c:pt idx="1">
                  <c:v>17000</c:v>
                </c:pt>
                <c:pt idx="2">
                  <c:v>16500</c:v>
                </c:pt>
                <c:pt idx="3">
                  <c:v>40162</c:v>
                </c:pt>
                <c:pt idx="4">
                  <c:v>597101.48</c:v>
                </c:pt>
                <c:pt idx="5">
                  <c:v>639289.52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0F5-8142-B516-772B8F89376C}"/>
            </c:ext>
          </c:extLst>
        </c:ser>
        <c:ser>
          <c:idx val="1"/>
          <c:order val="1"/>
          <c:tx>
            <c:strRef>
              <c:f>Data!$D$2</c:f>
              <c:strCache>
                <c:ptCount val="1"/>
                <c:pt idx="0">
                  <c:v>% to total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F0F5-8142-B516-772B8F8937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F0F5-8142-B516-772B8F8937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F0F5-8142-B516-772B8F8937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F0F5-8142-B516-772B8F8937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F0F5-8142-B516-772B8F8937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F0F5-8142-B516-772B8F89376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Data!$B$3:$B$8</c:f>
              <c:strCache>
                <c:ptCount val="6"/>
                <c:pt idx="0">
                  <c:v>Salary (Tutors and Additional Pay)</c:v>
                </c:pt>
                <c:pt idx="1">
                  <c:v>Conferences</c:v>
                </c:pt>
                <c:pt idx="2">
                  <c:v>Marketing</c:v>
                </c:pt>
                <c:pt idx="3">
                  <c:v>Subscription &amp; Annual Renewal</c:v>
                </c:pt>
                <c:pt idx="4">
                  <c:v>Ongoing Salary</c:v>
                </c:pt>
                <c:pt idx="5">
                  <c:v>Materials and Equipment</c:v>
                </c:pt>
              </c:strCache>
            </c:strRef>
          </c:cat>
          <c:val>
            <c:numRef>
              <c:f>Data!$D$3:$D$8</c:f>
              <c:numCache>
                <c:formatCode>0.0%</c:formatCode>
                <c:ptCount val="6"/>
                <c:pt idx="0">
                  <c:v>9.8562368359305388E-2</c:v>
                </c:pt>
                <c:pt idx="1">
                  <c:v>1.1697572340883772E-2</c:v>
                </c:pt>
                <c:pt idx="2">
                  <c:v>1.1353526095563662E-2</c:v>
                </c:pt>
                <c:pt idx="3">
                  <c:v>2.7635170609092593E-2</c:v>
                </c:pt>
                <c:pt idx="4">
                  <c:v>0.41086104453816263</c:v>
                </c:pt>
                <c:pt idx="5">
                  <c:v>0.43989031805699197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0F5-8142-B516-772B8F89376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117423494106241"/>
          <c:y val="0.49978080442647371"/>
          <c:w val="0.2085151318450785"/>
          <c:h val="0.3056450058210132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152400</xdr:rowOff>
    </xdr:from>
    <xdr:to>
      <xdr:col>13</xdr:col>
      <xdr:colOff>25400</xdr:colOff>
      <xdr:row>40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3DE64E-F93A-C540-B56C-1F49A0FFD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5A353-D7E0-4E44-A9A0-C0FB314F78BA}">
  <dimension ref="A1:F25"/>
  <sheetViews>
    <sheetView tabSelected="1" zoomScale="110" zoomScaleNormal="110" workbookViewId="0">
      <selection activeCell="C29" sqref="C29"/>
    </sheetView>
  </sheetViews>
  <sheetFormatPr baseColWidth="10" defaultRowHeight="16"/>
  <cols>
    <col min="1" max="1" width="7.6640625" customWidth="1"/>
    <col min="2" max="2" width="29.33203125" bestFit="1" customWidth="1"/>
    <col min="3" max="3" width="15.33203125" customWidth="1"/>
    <col min="4" max="7" width="12.5" bestFit="1" customWidth="1"/>
  </cols>
  <sheetData>
    <row r="1" spans="1:6" ht="24">
      <c r="A1" s="4" t="s">
        <v>3</v>
      </c>
    </row>
    <row r="2" spans="1:6" ht="24">
      <c r="A2" s="4"/>
      <c r="B2" t="s">
        <v>127</v>
      </c>
      <c r="C2" t="s">
        <v>128</v>
      </c>
      <c r="D2" t="s">
        <v>129</v>
      </c>
    </row>
    <row r="3" spans="1:6">
      <c r="B3" t="s">
        <v>124</v>
      </c>
      <c r="C3" s="5">
        <f>'PR requests'!M5</f>
        <v>143240</v>
      </c>
      <c r="D3" s="61">
        <f>C3/$C$15</f>
        <v>9.8562368359305388E-2</v>
      </c>
    </row>
    <row r="4" spans="1:6">
      <c r="B4" t="s">
        <v>1</v>
      </c>
      <c r="C4" s="5">
        <f>'PR requests'!M7</f>
        <v>17000</v>
      </c>
      <c r="D4" s="61">
        <f t="shared" ref="D4:D8" si="0">C4/$C$15</f>
        <v>1.1697572340883772E-2</v>
      </c>
    </row>
    <row r="5" spans="1:6">
      <c r="B5" t="s">
        <v>2</v>
      </c>
      <c r="C5" s="5">
        <f>'PR requests'!M4</f>
        <v>16500</v>
      </c>
      <c r="D5" s="61">
        <f t="shared" si="0"/>
        <v>1.1353526095563662E-2</v>
      </c>
    </row>
    <row r="6" spans="1:6">
      <c r="B6" t="s">
        <v>125</v>
      </c>
      <c r="C6" s="5">
        <f>'PR requests'!M6</f>
        <v>40162</v>
      </c>
      <c r="D6" s="61">
        <f t="shared" si="0"/>
        <v>2.7635170609092593E-2</v>
      </c>
      <c r="E6" s="5"/>
    </row>
    <row r="7" spans="1:6">
      <c r="B7" t="s">
        <v>126</v>
      </c>
      <c r="C7" s="19">
        <v>597101.48</v>
      </c>
      <c r="D7" s="61">
        <f t="shared" si="0"/>
        <v>0.41086104453816263</v>
      </c>
      <c r="E7" s="62">
        <f>SUM(D3:D7)</f>
        <v>0.56010968194300803</v>
      </c>
    </row>
    <row r="8" spans="1:6">
      <c r="B8" t="s">
        <v>130</v>
      </c>
      <c r="C8" s="19">
        <f>C15-C3-C4-C5-C6-C7</f>
        <v>639289.52</v>
      </c>
      <c r="D8" s="61">
        <f t="shared" si="0"/>
        <v>0.43989031805699197</v>
      </c>
    </row>
    <row r="9" spans="1:6">
      <c r="D9" s="62"/>
    </row>
    <row r="12" spans="1:6">
      <c r="B12" s="2" t="s">
        <v>4</v>
      </c>
      <c r="C12" s="3">
        <v>515684.5</v>
      </c>
    </row>
    <row r="13" spans="1:6">
      <c r="B13" s="2" t="s">
        <v>5</v>
      </c>
      <c r="C13" s="3">
        <v>937608.5</v>
      </c>
      <c r="E13" s="1">
        <v>500000</v>
      </c>
      <c r="F13" t="s">
        <v>6</v>
      </c>
    </row>
    <row r="15" spans="1:6">
      <c r="C15" s="1">
        <f>C12+C13</f>
        <v>1453293</v>
      </c>
    </row>
    <row r="18" spans="1:6">
      <c r="B18" s="2" t="s">
        <v>131</v>
      </c>
    </row>
    <row r="19" spans="1:6">
      <c r="A19" s="17"/>
      <c r="C19" s="5"/>
      <c r="D19" s="5"/>
      <c r="E19" s="19"/>
      <c r="F19" s="19"/>
    </row>
    <row r="20" spans="1:6">
      <c r="A20" s="18"/>
      <c r="B20" t="s">
        <v>132</v>
      </c>
      <c r="C20" s="5"/>
      <c r="D20" s="5"/>
      <c r="E20" s="19"/>
      <c r="F20" s="19"/>
    </row>
    <row r="21" spans="1:6">
      <c r="B21" t="s">
        <v>133</v>
      </c>
      <c r="C21" s="5"/>
      <c r="D21" s="5"/>
      <c r="E21" s="19"/>
      <c r="F21" s="19"/>
    </row>
    <row r="22" spans="1:6">
      <c r="B22" t="s">
        <v>134</v>
      </c>
      <c r="C22" s="5"/>
      <c r="D22" s="5"/>
      <c r="E22" s="19"/>
      <c r="F22" s="19"/>
    </row>
    <row r="23" spans="1:6">
      <c r="B23" t="s">
        <v>135</v>
      </c>
      <c r="C23" s="5"/>
      <c r="D23" s="5"/>
      <c r="E23" s="19"/>
      <c r="F23" s="19"/>
    </row>
    <row r="24" spans="1:6">
      <c r="B24" t="s">
        <v>136</v>
      </c>
    </row>
    <row r="25" spans="1:6">
      <c r="F25" s="19"/>
    </row>
  </sheetData>
  <pageMargins left="0.7" right="0.7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D4A61-F0F9-A947-A9DC-67F2C620E45C}">
  <sheetPr>
    <pageSetUpPr fitToPage="1"/>
  </sheetPr>
  <dimension ref="A1"/>
  <sheetViews>
    <sheetView workbookViewId="0">
      <selection activeCell="Q17" sqref="Q17"/>
    </sheetView>
  </sheetViews>
  <sheetFormatPr baseColWidth="10" defaultRowHeight="16"/>
  <sheetData/>
  <pageMargins left="0.7" right="0.7" top="0.75" bottom="0.75" header="0.3" footer="0.3"/>
  <pageSetup scale="81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349A2-BB14-554C-B1C9-137FBB5282BD}">
  <dimension ref="A1:M88"/>
  <sheetViews>
    <sheetView workbookViewId="0">
      <selection activeCell="L13" sqref="L13"/>
    </sheetView>
  </sheetViews>
  <sheetFormatPr baseColWidth="10" defaultRowHeight="16"/>
  <cols>
    <col min="1" max="1" width="43" customWidth="1"/>
    <col min="2" max="2" width="11.33203125" bestFit="1" customWidth="1"/>
    <col min="4" max="4" width="4.5" bestFit="1" customWidth="1"/>
    <col min="5" max="5" width="9.83203125" bestFit="1" customWidth="1"/>
    <col min="6" max="6" width="9" bestFit="1" customWidth="1"/>
    <col min="7" max="7" width="8" bestFit="1" customWidth="1"/>
    <col min="8" max="8" width="10.83203125" bestFit="1" customWidth="1"/>
    <col min="9" max="9" width="13.33203125" customWidth="1"/>
    <col min="10" max="10" width="33.5" customWidth="1"/>
    <col min="11" max="13" width="12.5" bestFit="1" customWidth="1"/>
  </cols>
  <sheetData>
    <row r="1" spans="1:13">
      <c r="A1" s="20" t="s">
        <v>107</v>
      </c>
      <c r="B1" s="20" t="s">
        <v>108</v>
      </c>
      <c r="C1" s="20" t="s">
        <v>109</v>
      </c>
      <c r="D1" s="20" t="s">
        <v>110</v>
      </c>
      <c r="E1" s="20" t="s">
        <v>111</v>
      </c>
      <c r="F1" s="20" t="s">
        <v>112</v>
      </c>
      <c r="G1" s="20" t="s">
        <v>113</v>
      </c>
      <c r="H1" s="20" t="s">
        <v>114</v>
      </c>
    </row>
    <row r="2" spans="1:13" ht="28">
      <c r="A2" s="50" t="s">
        <v>35</v>
      </c>
      <c r="B2" s="8" t="s">
        <v>8</v>
      </c>
      <c r="C2" s="22" t="s">
        <v>36</v>
      </c>
      <c r="D2" s="6">
        <v>3</v>
      </c>
      <c r="E2" s="11">
        <v>4500</v>
      </c>
      <c r="F2" s="12"/>
      <c r="G2" s="12"/>
      <c r="H2" s="13">
        <f>E2+F2+G2</f>
        <v>4500</v>
      </c>
      <c r="L2" t="s">
        <v>120</v>
      </c>
    </row>
    <row r="3" spans="1:13">
      <c r="A3" s="56" t="s">
        <v>9</v>
      </c>
      <c r="B3" s="8" t="s">
        <v>119</v>
      </c>
      <c r="C3" s="22">
        <v>1000</v>
      </c>
      <c r="D3" s="6">
        <v>1</v>
      </c>
      <c r="E3" s="11">
        <v>1000</v>
      </c>
      <c r="F3" s="12"/>
      <c r="G3" s="12"/>
      <c r="H3" s="13">
        <v>1000</v>
      </c>
    </row>
    <row r="4" spans="1:13">
      <c r="A4" s="54" t="s">
        <v>30</v>
      </c>
      <c r="B4" s="8" t="s">
        <v>119</v>
      </c>
      <c r="C4" s="12">
        <v>500</v>
      </c>
      <c r="D4" s="9">
        <v>4</v>
      </c>
      <c r="E4" s="12">
        <f>C4*D4</f>
        <v>2000</v>
      </c>
      <c r="F4" s="12">
        <f>E4*0.09</f>
        <v>180</v>
      </c>
      <c r="G4" s="12">
        <v>0</v>
      </c>
      <c r="H4" s="13">
        <f t="shared" ref="H4:H9" si="0">E4+F4+G4</f>
        <v>2180</v>
      </c>
      <c r="J4" s="49" t="s">
        <v>117</v>
      </c>
      <c r="K4" s="58">
        <f>H2</f>
        <v>4500</v>
      </c>
      <c r="L4">
        <v>12000</v>
      </c>
      <c r="M4" s="19">
        <f>K4+L4</f>
        <v>16500</v>
      </c>
    </row>
    <row r="5" spans="1:13">
      <c r="A5" s="54" t="s">
        <v>24</v>
      </c>
      <c r="B5" s="8" t="s">
        <v>119</v>
      </c>
      <c r="C5" s="12">
        <v>1000</v>
      </c>
      <c r="D5" s="9">
        <v>1</v>
      </c>
      <c r="E5" s="12">
        <v>1000</v>
      </c>
      <c r="F5" s="12">
        <v>0</v>
      </c>
      <c r="G5" s="12"/>
      <c r="H5" s="13">
        <f t="shared" si="0"/>
        <v>1000</v>
      </c>
      <c r="J5" s="52" t="s">
        <v>123</v>
      </c>
      <c r="K5" s="58">
        <f>SUM(H21:H30)</f>
        <v>143240</v>
      </c>
      <c r="M5" s="19">
        <f t="shared" ref="M5:M8" si="1">K5+L5</f>
        <v>143240</v>
      </c>
    </row>
    <row r="6" spans="1:13">
      <c r="A6" s="54" t="s">
        <v>21</v>
      </c>
      <c r="B6" s="8" t="s">
        <v>119</v>
      </c>
      <c r="C6" s="12">
        <v>1000</v>
      </c>
      <c r="D6" s="9">
        <v>1</v>
      </c>
      <c r="E6" s="12">
        <v>1000</v>
      </c>
      <c r="F6" s="12">
        <v>0</v>
      </c>
      <c r="G6" s="12"/>
      <c r="H6" s="13">
        <f t="shared" si="0"/>
        <v>1000</v>
      </c>
      <c r="J6" s="55" t="s">
        <v>118</v>
      </c>
      <c r="K6" s="58">
        <f>SUM(H3:H20)</f>
        <v>39162</v>
      </c>
      <c r="L6">
        <v>1000</v>
      </c>
      <c r="M6" s="19">
        <f t="shared" si="1"/>
        <v>40162</v>
      </c>
    </row>
    <row r="7" spans="1:13">
      <c r="A7" s="54" t="s">
        <v>25</v>
      </c>
      <c r="B7" s="8" t="s">
        <v>119</v>
      </c>
      <c r="C7" s="12">
        <v>540</v>
      </c>
      <c r="D7" s="9">
        <v>1</v>
      </c>
      <c r="E7" s="12">
        <v>545</v>
      </c>
      <c r="F7" s="12">
        <v>0</v>
      </c>
      <c r="G7" s="12"/>
      <c r="H7" s="13">
        <f t="shared" si="0"/>
        <v>545</v>
      </c>
      <c r="J7" s="59" t="s">
        <v>122</v>
      </c>
      <c r="K7" s="58">
        <f>H31</f>
        <v>5000</v>
      </c>
      <c r="L7">
        <v>12000</v>
      </c>
      <c r="M7" s="19">
        <f t="shared" si="1"/>
        <v>17000</v>
      </c>
    </row>
    <row r="8" spans="1:13">
      <c r="A8" s="54" t="s">
        <v>22</v>
      </c>
      <c r="B8" s="8" t="s">
        <v>119</v>
      </c>
      <c r="C8" s="12">
        <v>1300</v>
      </c>
      <c r="D8" s="9">
        <v>1</v>
      </c>
      <c r="E8" s="12">
        <v>1300</v>
      </c>
      <c r="F8" s="12">
        <v>0</v>
      </c>
      <c r="G8" s="12"/>
      <c r="H8" s="13">
        <f t="shared" si="0"/>
        <v>1300</v>
      </c>
      <c r="J8" t="s">
        <v>0</v>
      </c>
      <c r="L8" s="19">
        <v>597101.48</v>
      </c>
      <c r="M8" s="19">
        <f t="shared" si="1"/>
        <v>597101.48</v>
      </c>
    </row>
    <row r="9" spans="1:13">
      <c r="A9" s="54" t="s">
        <v>23</v>
      </c>
      <c r="B9" s="8" t="s">
        <v>119</v>
      </c>
      <c r="C9" s="12">
        <v>1600</v>
      </c>
      <c r="D9" s="9">
        <v>1</v>
      </c>
      <c r="E9" s="12">
        <v>1600</v>
      </c>
      <c r="F9" s="12">
        <v>0</v>
      </c>
      <c r="G9" s="12"/>
      <c r="H9" s="13">
        <f t="shared" si="0"/>
        <v>1600</v>
      </c>
    </row>
    <row r="10" spans="1:13">
      <c r="A10" s="54" t="s">
        <v>106</v>
      </c>
      <c r="B10" s="8" t="s">
        <v>119</v>
      </c>
      <c r="C10" s="12"/>
      <c r="D10" s="9">
        <v>60</v>
      </c>
      <c r="E10" s="47">
        <v>8712</v>
      </c>
      <c r="F10" s="12"/>
      <c r="G10" s="9"/>
      <c r="H10" s="48">
        <v>8712</v>
      </c>
    </row>
    <row r="11" spans="1:13">
      <c r="A11" s="54" t="s">
        <v>44</v>
      </c>
      <c r="B11" s="8" t="s">
        <v>119</v>
      </c>
      <c r="C11" s="12">
        <v>2475</v>
      </c>
      <c r="D11" s="9">
        <v>1</v>
      </c>
      <c r="E11" s="24">
        <f t="shared" ref="E11:E19" si="2">C11*D11</f>
        <v>2475</v>
      </c>
      <c r="F11" s="24">
        <v>0</v>
      </c>
      <c r="G11" s="24">
        <v>0</v>
      </c>
      <c r="H11" s="25">
        <f>SUM(E11:G11)</f>
        <v>2475</v>
      </c>
    </row>
    <row r="12" spans="1:13">
      <c r="A12" s="54" t="s">
        <v>45</v>
      </c>
      <c r="B12" s="8" t="s">
        <v>119</v>
      </c>
      <c r="C12" s="12">
        <v>5800</v>
      </c>
      <c r="D12" s="9">
        <v>1</v>
      </c>
      <c r="E12" s="24">
        <f t="shared" si="2"/>
        <v>5800</v>
      </c>
      <c r="F12" s="24">
        <v>0</v>
      </c>
      <c r="G12" s="24">
        <v>0</v>
      </c>
      <c r="H12" s="25">
        <f>SUM(E12:G12)</f>
        <v>5800</v>
      </c>
    </row>
    <row r="13" spans="1:13">
      <c r="A13" s="54" t="s">
        <v>48</v>
      </c>
      <c r="B13" s="8" t="s">
        <v>119</v>
      </c>
      <c r="C13" s="12">
        <v>3750</v>
      </c>
      <c r="D13" s="9">
        <v>1</v>
      </c>
      <c r="E13" s="24">
        <f t="shared" si="2"/>
        <v>3750</v>
      </c>
      <c r="F13" s="24">
        <v>0</v>
      </c>
      <c r="G13" s="24">
        <v>0</v>
      </c>
      <c r="H13" s="25">
        <f>SUM(E13:G13)</f>
        <v>3750</v>
      </c>
    </row>
    <row r="14" spans="1:13">
      <c r="A14" s="54" t="s">
        <v>47</v>
      </c>
      <c r="B14" s="8" t="s">
        <v>119</v>
      </c>
      <c r="C14" s="12">
        <v>3150</v>
      </c>
      <c r="D14" s="9">
        <v>1</v>
      </c>
      <c r="E14" s="24">
        <f t="shared" si="2"/>
        <v>3150</v>
      </c>
      <c r="F14" s="24">
        <v>0</v>
      </c>
      <c r="G14" s="24">
        <v>0</v>
      </c>
      <c r="H14" s="25">
        <f>SUM(E14:G14)</f>
        <v>3150</v>
      </c>
    </row>
    <row r="15" spans="1:13">
      <c r="A15" s="54" t="s">
        <v>46</v>
      </c>
      <c r="B15" s="8" t="s">
        <v>119</v>
      </c>
      <c r="C15" s="12">
        <v>1000</v>
      </c>
      <c r="D15" s="9">
        <v>1</v>
      </c>
      <c r="E15" s="24">
        <f t="shared" si="2"/>
        <v>1000</v>
      </c>
      <c r="F15" s="24">
        <v>0</v>
      </c>
      <c r="G15" s="24">
        <v>0</v>
      </c>
      <c r="H15" s="25">
        <f>SUM(E15:G15)</f>
        <v>1000</v>
      </c>
    </row>
    <row r="16" spans="1:13" ht="56">
      <c r="A16" s="54" t="s">
        <v>61</v>
      </c>
      <c r="B16" s="8" t="s">
        <v>119</v>
      </c>
      <c r="C16" s="12">
        <v>750</v>
      </c>
      <c r="D16" s="9">
        <v>1</v>
      </c>
      <c r="E16" s="26">
        <f t="shared" si="2"/>
        <v>750</v>
      </c>
      <c r="F16" s="27">
        <v>0</v>
      </c>
      <c r="G16" s="27">
        <v>0</v>
      </c>
      <c r="H16" s="13">
        <f>E16+F16+G16</f>
        <v>750</v>
      </c>
    </row>
    <row r="17" spans="1:8">
      <c r="A17" s="54" t="s">
        <v>56</v>
      </c>
      <c r="B17" s="8" t="s">
        <v>119</v>
      </c>
      <c r="C17" s="12">
        <v>20</v>
      </c>
      <c r="D17" s="9">
        <v>20</v>
      </c>
      <c r="E17" s="26">
        <f t="shared" si="2"/>
        <v>400</v>
      </c>
      <c r="F17" s="26">
        <v>0</v>
      </c>
      <c r="G17" s="26">
        <v>0</v>
      </c>
      <c r="H17" s="13">
        <f>E17+F17+G17</f>
        <v>400</v>
      </c>
    </row>
    <row r="18" spans="1:8">
      <c r="A18" s="54" t="s">
        <v>57</v>
      </c>
      <c r="B18" s="8" t="s">
        <v>119</v>
      </c>
      <c r="C18" s="12">
        <v>600</v>
      </c>
      <c r="D18" s="9">
        <v>1</v>
      </c>
      <c r="E18" s="26">
        <f t="shared" si="2"/>
        <v>600</v>
      </c>
      <c r="F18" s="26">
        <v>0</v>
      </c>
      <c r="G18" s="26">
        <v>0</v>
      </c>
      <c r="H18" s="13">
        <f>E18+F18+G18</f>
        <v>600</v>
      </c>
    </row>
    <row r="19" spans="1:8">
      <c r="A19" s="54" t="s">
        <v>55</v>
      </c>
      <c r="B19" s="8" t="s">
        <v>119</v>
      </c>
      <c r="C19" s="12">
        <v>60</v>
      </c>
      <c r="D19" s="9">
        <v>60</v>
      </c>
      <c r="E19" s="26">
        <f t="shared" si="2"/>
        <v>3600</v>
      </c>
      <c r="F19" s="26">
        <v>0</v>
      </c>
      <c r="G19" s="26">
        <v>0</v>
      </c>
      <c r="H19" s="13">
        <f>E19+F19+G19</f>
        <v>3600</v>
      </c>
    </row>
    <row r="20" spans="1:8">
      <c r="A20" s="56" t="s">
        <v>10</v>
      </c>
      <c r="B20" s="8" t="s">
        <v>119</v>
      </c>
      <c r="C20" s="22"/>
      <c r="D20" s="6">
        <v>1</v>
      </c>
      <c r="E20" s="11">
        <v>300</v>
      </c>
      <c r="F20" s="12"/>
      <c r="G20" s="12"/>
      <c r="H20" s="13">
        <v>300</v>
      </c>
    </row>
    <row r="21" spans="1:8" ht="28">
      <c r="A21" s="51" t="s">
        <v>31</v>
      </c>
      <c r="B21" s="8" t="s">
        <v>53</v>
      </c>
      <c r="C21" s="22" t="s">
        <v>32</v>
      </c>
      <c r="D21" s="6">
        <v>4</v>
      </c>
      <c r="E21" s="11">
        <v>10000</v>
      </c>
      <c r="F21" s="12"/>
      <c r="G21" s="12"/>
      <c r="H21" s="13">
        <f t="shared" ref="H21:H43" si="3">E21+F21+G21</f>
        <v>10000</v>
      </c>
    </row>
    <row r="22" spans="1:8" ht="56">
      <c r="A22" s="51" t="s">
        <v>33</v>
      </c>
      <c r="B22" s="8" t="s">
        <v>53</v>
      </c>
      <c r="C22" s="22" t="s">
        <v>34</v>
      </c>
      <c r="D22" s="6">
        <v>3</v>
      </c>
      <c r="E22" s="11">
        <f>D22*10560</f>
        <v>31680</v>
      </c>
      <c r="F22" s="12"/>
      <c r="G22" s="12"/>
      <c r="H22" s="13">
        <f t="shared" si="3"/>
        <v>31680</v>
      </c>
    </row>
    <row r="23" spans="1:8" ht="42">
      <c r="A23" s="51" t="s">
        <v>7</v>
      </c>
      <c r="B23" s="8" t="s">
        <v>53</v>
      </c>
      <c r="C23" s="22" t="s">
        <v>115</v>
      </c>
      <c r="D23" s="6">
        <v>4</v>
      </c>
      <c r="E23" s="11">
        <v>17280</v>
      </c>
      <c r="F23" s="12">
        <v>0</v>
      </c>
      <c r="G23" s="12">
        <v>0</v>
      </c>
      <c r="H23" s="13">
        <f t="shared" si="3"/>
        <v>17280</v>
      </c>
    </row>
    <row r="24" spans="1:8">
      <c r="A24" s="53" t="s">
        <v>59</v>
      </c>
      <c r="B24" s="8" t="s">
        <v>53</v>
      </c>
      <c r="C24" s="12">
        <v>6000</v>
      </c>
      <c r="D24" s="9">
        <v>1</v>
      </c>
      <c r="E24" s="26">
        <f>C24*D24</f>
        <v>6000</v>
      </c>
      <c r="F24" s="26">
        <v>0</v>
      </c>
      <c r="G24" s="26">
        <v>0</v>
      </c>
      <c r="H24" s="13">
        <f t="shared" si="3"/>
        <v>6000</v>
      </c>
    </row>
    <row r="25" spans="1:8" ht="28">
      <c r="A25" s="53" t="s">
        <v>52</v>
      </c>
      <c r="B25" s="8" t="s">
        <v>53</v>
      </c>
      <c r="C25" s="12">
        <v>2500</v>
      </c>
      <c r="D25" s="6">
        <v>3</v>
      </c>
      <c r="E25" s="26">
        <f>C25*D25</f>
        <v>7500</v>
      </c>
      <c r="F25" s="26">
        <v>0</v>
      </c>
      <c r="G25" s="26">
        <v>0</v>
      </c>
      <c r="H25" s="13">
        <f t="shared" si="3"/>
        <v>7500</v>
      </c>
    </row>
    <row r="26" spans="1:8">
      <c r="A26" s="57" t="s">
        <v>74</v>
      </c>
      <c r="B26" s="8" t="s">
        <v>53</v>
      </c>
      <c r="C26" s="12">
        <v>13500</v>
      </c>
      <c r="D26" s="9">
        <v>1</v>
      </c>
      <c r="E26" s="9">
        <v>13500</v>
      </c>
      <c r="F26" s="12"/>
      <c r="G26" s="9"/>
      <c r="H26" s="13">
        <f t="shared" si="3"/>
        <v>13500</v>
      </c>
    </row>
    <row r="27" spans="1:8" ht="28">
      <c r="A27" s="53" t="s">
        <v>50</v>
      </c>
      <c r="B27" s="8" t="s">
        <v>53</v>
      </c>
      <c r="C27" s="12">
        <v>24000</v>
      </c>
      <c r="D27" s="6">
        <v>1</v>
      </c>
      <c r="E27" s="26">
        <f>C27*D27</f>
        <v>24000</v>
      </c>
      <c r="F27" s="26">
        <v>0</v>
      </c>
      <c r="G27" s="27">
        <v>0</v>
      </c>
      <c r="H27" s="13">
        <f t="shared" si="3"/>
        <v>24000</v>
      </c>
    </row>
    <row r="28" spans="1:8" ht="28">
      <c r="A28" s="53" t="s">
        <v>51</v>
      </c>
      <c r="B28" s="8" t="s">
        <v>53</v>
      </c>
      <c r="C28" s="12">
        <v>2320</v>
      </c>
      <c r="D28" s="6">
        <v>9</v>
      </c>
      <c r="E28" s="26">
        <f>C28*D28</f>
        <v>20880</v>
      </c>
      <c r="F28" s="26">
        <v>0</v>
      </c>
      <c r="G28" s="26">
        <v>0</v>
      </c>
      <c r="H28" s="13">
        <f t="shared" si="3"/>
        <v>20880</v>
      </c>
    </row>
    <row r="29" spans="1:8">
      <c r="A29" s="53" t="s">
        <v>58</v>
      </c>
      <c r="B29" s="8" t="s">
        <v>53</v>
      </c>
      <c r="C29" s="12">
        <v>300</v>
      </c>
      <c r="D29" s="9">
        <v>3</v>
      </c>
      <c r="E29" s="26">
        <f>C29*D29</f>
        <v>900</v>
      </c>
      <c r="F29" s="26">
        <v>0</v>
      </c>
      <c r="G29" s="26">
        <v>0</v>
      </c>
      <c r="H29" s="13">
        <f t="shared" si="3"/>
        <v>900</v>
      </c>
    </row>
    <row r="30" spans="1:8">
      <c r="A30" s="57" t="s">
        <v>87</v>
      </c>
      <c r="B30" s="8" t="s">
        <v>53</v>
      </c>
      <c r="C30" s="12">
        <v>11500</v>
      </c>
      <c r="D30" s="9">
        <v>1</v>
      </c>
      <c r="E30" s="9">
        <v>11500</v>
      </c>
      <c r="F30" s="12"/>
      <c r="G30" s="9"/>
      <c r="H30" s="13">
        <f t="shared" si="3"/>
        <v>11500</v>
      </c>
    </row>
    <row r="31" spans="1:8">
      <c r="A31" s="60" t="s">
        <v>73</v>
      </c>
      <c r="B31" s="8" t="s">
        <v>121</v>
      </c>
      <c r="C31" s="12">
        <v>5000</v>
      </c>
      <c r="D31" s="9">
        <v>1</v>
      </c>
      <c r="E31" s="9">
        <v>5000</v>
      </c>
      <c r="F31" s="12"/>
      <c r="G31" s="9"/>
      <c r="H31" s="13">
        <f t="shared" si="3"/>
        <v>5000</v>
      </c>
    </row>
    <row r="32" spans="1:8">
      <c r="A32" s="7" t="s">
        <v>20</v>
      </c>
      <c r="B32" s="8" t="s">
        <v>14</v>
      </c>
      <c r="C32" s="12">
        <v>8730</v>
      </c>
      <c r="D32" s="9">
        <v>1</v>
      </c>
      <c r="E32" s="12">
        <f t="shared" ref="E32:E43" si="4">C32*D32</f>
        <v>8730</v>
      </c>
      <c r="F32" s="12">
        <f t="shared" ref="F32:F47" si="5">E32*0.09</f>
        <v>785.69999999999993</v>
      </c>
      <c r="G32" s="12">
        <v>140</v>
      </c>
      <c r="H32" s="13">
        <f t="shared" si="3"/>
        <v>9655.7000000000007</v>
      </c>
    </row>
    <row r="33" spans="1:8">
      <c r="A33" s="21" t="s">
        <v>13</v>
      </c>
      <c r="B33" s="8" t="s">
        <v>14</v>
      </c>
      <c r="C33" s="12">
        <v>29360</v>
      </c>
      <c r="D33" s="6">
        <v>3</v>
      </c>
      <c r="E33" s="12">
        <f t="shared" si="4"/>
        <v>88080</v>
      </c>
      <c r="F33" s="12">
        <f t="shared" si="5"/>
        <v>7927.2</v>
      </c>
      <c r="G33" s="12">
        <v>0</v>
      </c>
      <c r="H33" s="13">
        <f t="shared" si="3"/>
        <v>96007.2</v>
      </c>
    </row>
    <row r="34" spans="1:8">
      <c r="A34" s="21" t="s">
        <v>16</v>
      </c>
      <c r="B34" s="8" t="s">
        <v>14</v>
      </c>
      <c r="C34" s="12">
        <v>8000</v>
      </c>
      <c r="D34" s="6">
        <v>1</v>
      </c>
      <c r="E34" s="12">
        <f t="shared" si="4"/>
        <v>8000</v>
      </c>
      <c r="F34" s="12">
        <f t="shared" si="5"/>
        <v>720</v>
      </c>
      <c r="G34" s="12">
        <v>240</v>
      </c>
      <c r="H34" s="13">
        <f t="shared" si="3"/>
        <v>8960</v>
      </c>
    </row>
    <row r="35" spans="1:8">
      <c r="A35" s="21" t="s">
        <v>17</v>
      </c>
      <c r="B35" s="8" t="s">
        <v>14</v>
      </c>
      <c r="C35" s="12">
        <v>1700</v>
      </c>
      <c r="D35" s="6">
        <v>1</v>
      </c>
      <c r="E35" s="12">
        <f t="shared" si="4"/>
        <v>1700</v>
      </c>
      <c r="F35" s="12">
        <f t="shared" si="5"/>
        <v>153</v>
      </c>
      <c r="G35" s="12">
        <v>50</v>
      </c>
      <c r="H35" s="13">
        <f t="shared" si="3"/>
        <v>1903</v>
      </c>
    </row>
    <row r="36" spans="1:8">
      <c r="A36" s="7" t="s">
        <v>27</v>
      </c>
      <c r="B36" s="8" t="s">
        <v>14</v>
      </c>
      <c r="C36" s="12">
        <v>2500</v>
      </c>
      <c r="D36" s="9">
        <v>4</v>
      </c>
      <c r="E36" s="12">
        <f t="shared" si="4"/>
        <v>10000</v>
      </c>
      <c r="F36" s="12">
        <f t="shared" si="5"/>
        <v>900</v>
      </c>
      <c r="G36" s="12">
        <v>0</v>
      </c>
      <c r="H36" s="13">
        <f t="shared" si="3"/>
        <v>10900</v>
      </c>
    </row>
    <row r="37" spans="1:8">
      <c r="A37" s="7" t="s">
        <v>28</v>
      </c>
      <c r="B37" s="8" t="s">
        <v>14</v>
      </c>
      <c r="C37" s="12">
        <v>2700</v>
      </c>
      <c r="D37" s="9">
        <v>2</v>
      </c>
      <c r="E37" s="12">
        <f t="shared" si="4"/>
        <v>5400</v>
      </c>
      <c r="F37" s="12">
        <f t="shared" si="5"/>
        <v>486</v>
      </c>
      <c r="G37" s="12">
        <v>0</v>
      </c>
      <c r="H37" s="13">
        <f t="shared" si="3"/>
        <v>5886</v>
      </c>
    </row>
    <row r="38" spans="1:8">
      <c r="A38" s="7" t="s">
        <v>29</v>
      </c>
      <c r="B38" s="8" t="s">
        <v>14</v>
      </c>
      <c r="C38" s="12">
        <v>8000</v>
      </c>
      <c r="D38" s="9">
        <v>4</v>
      </c>
      <c r="E38" s="12">
        <f t="shared" si="4"/>
        <v>32000</v>
      </c>
      <c r="F38" s="12">
        <f t="shared" si="5"/>
        <v>2880</v>
      </c>
      <c r="G38" s="12">
        <v>0</v>
      </c>
      <c r="H38" s="13">
        <f t="shared" si="3"/>
        <v>34880</v>
      </c>
    </row>
    <row r="39" spans="1:8">
      <c r="A39" s="7" t="s">
        <v>26</v>
      </c>
      <c r="B39" s="8" t="s">
        <v>14</v>
      </c>
      <c r="C39" s="12">
        <v>6000</v>
      </c>
      <c r="D39" s="9">
        <v>1</v>
      </c>
      <c r="E39" s="12">
        <f t="shared" si="4"/>
        <v>6000</v>
      </c>
      <c r="F39" s="12">
        <f t="shared" si="5"/>
        <v>540</v>
      </c>
      <c r="G39" s="12">
        <v>200</v>
      </c>
      <c r="H39" s="13">
        <f t="shared" si="3"/>
        <v>6740</v>
      </c>
    </row>
    <row r="40" spans="1:8">
      <c r="A40" s="7" t="s">
        <v>19</v>
      </c>
      <c r="B40" s="8" t="s">
        <v>14</v>
      </c>
      <c r="C40" s="12">
        <v>20000</v>
      </c>
      <c r="D40" s="9">
        <v>1</v>
      </c>
      <c r="E40" s="12">
        <f t="shared" si="4"/>
        <v>20000</v>
      </c>
      <c r="F40" s="12">
        <f t="shared" si="5"/>
        <v>1800</v>
      </c>
      <c r="G40" s="12">
        <v>320</v>
      </c>
      <c r="H40" s="13">
        <f t="shared" si="3"/>
        <v>22120</v>
      </c>
    </row>
    <row r="41" spans="1:8">
      <c r="A41" s="7" t="s">
        <v>18</v>
      </c>
      <c r="B41" s="8" t="s">
        <v>14</v>
      </c>
      <c r="C41" s="12">
        <v>5500</v>
      </c>
      <c r="D41" s="9">
        <v>1</v>
      </c>
      <c r="E41" s="12">
        <f t="shared" si="4"/>
        <v>5500</v>
      </c>
      <c r="F41" s="12">
        <f t="shared" si="5"/>
        <v>495</v>
      </c>
      <c r="G41" s="12">
        <v>200</v>
      </c>
      <c r="H41" s="13">
        <f t="shared" si="3"/>
        <v>6195</v>
      </c>
    </row>
    <row r="42" spans="1:8">
      <c r="A42" s="21" t="s">
        <v>11</v>
      </c>
      <c r="B42" s="8" t="s">
        <v>12</v>
      </c>
      <c r="C42" s="12">
        <v>79000</v>
      </c>
      <c r="D42" s="6">
        <v>1</v>
      </c>
      <c r="E42" s="12">
        <f t="shared" si="4"/>
        <v>79000</v>
      </c>
      <c r="F42" s="12">
        <f t="shared" si="5"/>
        <v>7110</v>
      </c>
      <c r="G42" s="12">
        <v>0</v>
      </c>
      <c r="H42" s="13">
        <f t="shared" si="3"/>
        <v>86110</v>
      </c>
    </row>
    <row r="43" spans="1:8">
      <c r="A43" s="21" t="s">
        <v>15</v>
      </c>
      <c r="B43" s="8" t="s">
        <v>12</v>
      </c>
      <c r="C43" s="12">
        <v>33483</v>
      </c>
      <c r="D43" s="6">
        <v>1</v>
      </c>
      <c r="E43" s="12">
        <f t="shared" si="4"/>
        <v>33483</v>
      </c>
      <c r="F43" s="12">
        <f t="shared" si="5"/>
        <v>3013.47</v>
      </c>
      <c r="G43" s="12">
        <v>0</v>
      </c>
      <c r="H43" s="13">
        <f t="shared" si="3"/>
        <v>36496.47</v>
      </c>
    </row>
    <row r="44" spans="1:8" ht="30">
      <c r="A44" s="7" t="s">
        <v>37</v>
      </c>
      <c r="B44" s="8" t="s">
        <v>38</v>
      </c>
      <c r="C44" s="10" t="s">
        <v>39</v>
      </c>
      <c r="D44" s="9">
        <v>1</v>
      </c>
      <c r="E44" s="11">
        <v>1299</v>
      </c>
      <c r="F44" s="12">
        <f t="shared" si="5"/>
        <v>116.91</v>
      </c>
      <c r="G44" s="12"/>
      <c r="H44" s="13">
        <f>1299+167</f>
        <v>1466</v>
      </c>
    </row>
    <row r="45" spans="1:8">
      <c r="A45" s="7" t="s">
        <v>43</v>
      </c>
      <c r="B45" s="8" t="s">
        <v>38</v>
      </c>
      <c r="C45" s="12">
        <v>2000</v>
      </c>
      <c r="D45" s="9">
        <v>1</v>
      </c>
      <c r="E45" s="24">
        <f>C45*D45</f>
        <v>2000</v>
      </c>
      <c r="F45" s="24">
        <f t="shared" si="5"/>
        <v>180</v>
      </c>
      <c r="G45" s="24">
        <v>120</v>
      </c>
      <c r="H45" s="25">
        <f>SUM(E45:G45)</f>
        <v>2300</v>
      </c>
    </row>
    <row r="46" spans="1:8">
      <c r="A46" s="7" t="s">
        <v>42</v>
      </c>
      <c r="B46" s="8" t="s">
        <v>38</v>
      </c>
      <c r="C46" s="12">
        <v>130000</v>
      </c>
      <c r="D46" s="9">
        <v>1</v>
      </c>
      <c r="E46" s="24">
        <f>C46*D46</f>
        <v>130000</v>
      </c>
      <c r="F46" s="24">
        <f t="shared" si="5"/>
        <v>11700</v>
      </c>
      <c r="G46" s="24">
        <v>8300</v>
      </c>
      <c r="H46" s="25">
        <f>SUM(E46:G46)</f>
        <v>150000</v>
      </c>
    </row>
    <row r="47" spans="1:8">
      <c r="A47" s="7" t="s">
        <v>40</v>
      </c>
      <c r="B47" s="8" t="s">
        <v>38</v>
      </c>
      <c r="C47" s="23">
        <v>92900</v>
      </c>
      <c r="D47" s="6">
        <v>1</v>
      </c>
      <c r="E47" s="24">
        <f>C47*D47</f>
        <v>92900</v>
      </c>
      <c r="F47" s="24">
        <f t="shared" si="5"/>
        <v>8361</v>
      </c>
      <c r="G47" s="24">
        <v>4500</v>
      </c>
      <c r="H47" s="25">
        <f>SUM(E47:G47)</f>
        <v>105761</v>
      </c>
    </row>
    <row r="48" spans="1:8">
      <c r="A48" s="21" t="s">
        <v>84</v>
      </c>
      <c r="B48" s="8" t="s">
        <v>38</v>
      </c>
      <c r="C48" s="12">
        <v>500</v>
      </c>
      <c r="D48" s="9">
        <v>1</v>
      </c>
      <c r="E48" s="9">
        <v>500</v>
      </c>
      <c r="F48" s="12">
        <v>50</v>
      </c>
      <c r="G48" s="9">
        <v>50</v>
      </c>
      <c r="H48" s="13">
        <f>E48+F48+G48</f>
        <v>600</v>
      </c>
    </row>
    <row r="49" spans="1:8">
      <c r="A49" s="7" t="s">
        <v>41</v>
      </c>
      <c r="B49" s="8" t="s">
        <v>38</v>
      </c>
      <c r="C49" s="23">
        <v>89900</v>
      </c>
      <c r="D49" s="6">
        <v>1</v>
      </c>
      <c r="E49" s="24">
        <f>C49*D49</f>
        <v>89900</v>
      </c>
      <c r="F49" s="24">
        <f>E49*0.09</f>
        <v>8091</v>
      </c>
      <c r="G49" s="24">
        <v>4500</v>
      </c>
      <c r="H49" s="25">
        <f>SUM(E49:G49)</f>
        <v>102491</v>
      </c>
    </row>
    <row r="50" spans="1:8">
      <c r="A50" s="8" t="s">
        <v>49</v>
      </c>
      <c r="B50" s="8" t="s">
        <v>38</v>
      </c>
      <c r="C50" s="12">
        <v>6500</v>
      </c>
      <c r="D50" s="9">
        <v>1</v>
      </c>
      <c r="E50" s="24">
        <f>C50*D50</f>
        <v>6500</v>
      </c>
      <c r="F50" s="24">
        <f>E50*0.09</f>
        <v>585</v>
      </c>
      <c r="G50" s="24">
        <v>500</v>
      </c>
      <c r="H50" s="25">
        <f>SUM(E50:G50)</f>
        <v>7585</v>
      </c>
    </row>
    <row r="51" spans="1:8">
      <c r="A51" s="7" t="s">
        <v>54</v>
      </c>
      <c r="B51" s="8" t="s">
        <v>38</v>
      </c>
      <c r="C51" s="12">
        <v>169</v>
      </c>
      <c r="D51" s="9">
        <v>10</v>
      </c>
      <c r="E51" s="26">
        <f>C51*D51</f>
        <v>1690</v>
      </c>
      <c r="F51" s="26">
        <v>0</v>
      </c>
      <c r="G51" s="26">
        <v>0</v>
      </c>
      <c r="H51" s="13">
        <f t="shared" ref="H51:H64" si="6">E51+F51+G51</f>
        <v>1690</v>
      </c>
    </row>
    <row r="52" spans="1:8" ht="30">
      <c r="A52" s="37" t="s">
        <v>79</v>
      </c>
      <c r="B52" s="8" t="s">
        <v>62</v>
      </c>
      <c r="C52" s="12">
        <v>2000</v>
      </c>
      <c r="D52" s="9">
        <v>1</v>
      </c>
      <c r="E52" s="9">
        <v>2000</v>
      </c>
      <c r="F52" s="12">
        <v>200</v>
      </c>
      <c r="G52" s="9">
        <v>200</v>
      </c>
      <c r="H52" s="13">
        <f t="shared" si="6"/>
        <v>2400</v>
      </c>
    </row>
    <row r="53" spans="1:8">
      <c r="A53" s="35" t="s">
        <v>77</v>
      </c>
      <c r="B53" s="8" t="s">
        <v>62</v>
      </c>
      <c r="C53" s="12">
        <v>500</v>
      </c>
      <c r="D53" s="9">
        <v>3</v>
      </c>
      <c r="E53" s="9">
        <v>1500</v>
      </c>
      <c r="F53" s="12">
        <v>150</v>
      </c>
      <c r="G53" s="9">
        <v>150</v>
      </c>
      <c r="H53" s="13">
        <f t="shared" si="6"/>
        <v>1800</v>
      </c>
    </row>
    <row r="54" spans="1:8">
      <c r="A54" s="38" t="s">
        <v>78</v>
      </c>
      <c r="B54" s="8" t="s">
        <v>62</v>
      </c>
      <c r="C54" s="12">
        <v>900</v>
      </c>
      <c r="D54" s="9">
        <v>2</v>
      </c>
      <c r="E54" s="9">
        <v>1800</v>
      </c>
      <c r="F54" s="12">
        <v>180</v>
      </c>
      <c r="G54" s="9">
        <v>180</v>
      </c>
      <c r="H54" s="13">
        <f t="shared" si="6"/>
        <v>2160</v>
      </c>
    </row>
    <row r="55" spans="1:8">
      <c r="A55" s="35" t="s">
        <v>82</v>
      </c>
      <c r="B55" s="8" t="s">
        <v>62</v>
      </c>
      <c r="C55" s="12">
        <v>175</v>
      </c>
      <c r="D55" s="9">
        <v>12</v>
      </c>
      <c r="E55" s="9">
        <v>2100</v>
      </c>
      <c r="F55" s="12">
        <v>210</v>
      </c>
      <c r="G55" s="9">
        <v>210</v>
      </c>
      <c r="H55" s="13">
        <f t="shared" si="6"/>
        <v>2520</v>
      </c>
    </row>
    <row r="56" spans="1:8" ht="30">
      <c r="A56" s="37" t="s">
        <v>80</v>
      </c>
      <c r="B56" s="8" t="s">
        <v>62</v>
      </c>
      <c r="C56" s="12">
        <v>2000</v>
      </c>
      <c r="D56" s="9">
        <v>1</v>
      </c>
      <c r="E56" s="9">
        <v>2000</v>
      </c>
      <c r="F56" s="12">
        <v>200</v>
      </c>
      <c r="G56" s="9">
        <v>200</v>
      </c>
      <c r="H56" s="13">
        <f t="shared" si="6"/>
        <v>2400</v>
      </c>
    </row>
    <row r="57" spans="1:8">
      <c r="A57" s="35" t="s">
        <v>83</v>
      </c>
      <c r="B57" s="8" t="s">
        <v>62</v>
      </c>
      <c r="C57" s="12">
        <v>330</v>
      </c>
      <c r="D57" s="9">
        <v>6</v>
      </c>
      <c r="E57" s="9">
        <v>1980</v>
      </c>
      <c r="F57" s="12">
        <v>198</v>
      </c>
      <c r="G57" s="9">
        <v>198</v>
      </c>
      <c r="H57" s="13">
        <f t="shared" si="6"/>
        <v>2376</v>
      </c>
    </row>
    <row r="58" spans="1:8">
      <c r="A58" s="35" t="s">
        <v>76</v>
      </c>
      <c r="B58" s="8" t="s">
        <v>62</v>
      </c>
      <c r="C58" s="12">
        <v>1200</v>
      </c>
      <c r="D58" s="9">
        <v>1</v>
      </c>
      <c r="E58" s="9">
        <v>1200</v>
      </c>
      <c r="F58" s="12">
        <v>120</v>
      </c>
      <c r="G58" s="9">
        <v>120</v>
      </c>
      <c r="H58" s="13">
        <f t="shared" si="6"/>
        <v>1440</v>
      </c>
    </row>
    <row r="59" spans="1:8">
      <c r="A59" s="35" t="s">
        <v>75</v>
      </c>
      <c r="B59" s="8" t="s">
        <v>62</v>
      </c>
      <c r="C59" s="12">
        <v>1500</v>
      </c>
      <c r="D59" s="9">
        <v>1</v>
      </c>
      <c r="E59" s="9">
        <v>1500</v>
      </c>
      <c r="F59" s="12">
        <v>150</v>
      </c>
      <c r="G59" s="9">
        <v>150</v>
      </c>
      <c r="H59" s="13">
        <f t="shared" si="6"/>
        <v>1800</v>
      </c>
    </row>
    <row r="60" spans="1:8" ht="60">
      <c r="A60" s="7" t="s">
        <v>63</v>
      </c>
      <c r="B60" s="8" t="s">
        <v>62</v>
      </c>
      <c r="C60" s="12">
        <v>5000</v>
      </c>
      <c r="D60" s="9">
        <v>1</v>
      </c>
      <c r="E60" s="9">
        <v>5000</v>
      </c>
      <c r="F60" s="12">
        <v>250</v>
      </c>
      <c r="G60" s="9">
        <v>250</v>
      </c>
      <c r="H60" s="13">
        <f t="shared" si="6"/>
        <v>5500</v>
      </c>
    </row>
    <row r="61" spans="1:8" ht="30">
      <c r="A61" s="33" t="s">
        <v>66</v>
      </c>
      <c r="B61" s="8" t="s">
        <v>62</v>
      </c>
      <c r="C61" s="12">
        <v>1000</v>
      </c>
      <c r="D61" s="9">
        <v>1</v>
      </c>
      <c r="E61" s="9">
        <v>1000</v>
      </c>
      <c r="F61" s="12">
        <v>100</v>
      </c>
      <c r="G61" s="9">
        <v>100</v>
      </c>
      <c r="H61" s="13">
        <f t="shared" si="6"/>
        <v>1200</v>
      </c>
    </row>
    <row r="62" spans="1:8">
      <c r="A62" s="39" t="s">
        <v>89</v>
      </c>
      <c r="B62" s="14" t="s">
        <v>62</v>
      </c>
      <c r="C62" s="29">
        <v>53369</v>
      </c>
      <c r="D62" s="30">
        <v>1</v>
      </c>
      <c r="E62" s="30">
        <v>53369</v>
      </c>
      <c r="F62" s="29">
        <v>5336.9</v>
      </c>
      <c r="G62" s="30">
        <v>5336.9</v>
      </c>
      <c r="H62" s="32">
        <f t="shared" si="6"/>
        <v>64042.8</v>
      </c>
    </row>
    <row r="63" spans="1:8">
      <c r="A63" s="37" t="s">
        <v>90</v>
      </c>
      <c r="B63" s="7" t="s">
        <v>62</v>
      </c>
      <c r="C63" s="12">
        <v>58980</v>
      </c>
      <c r="D63" s="9">
        <v>1</v>
      </c>
      <c r="E63" s="9">
        <v>58980</v>
      </c>
      <c r="F63" s="12">
        <v>5898</v>
      </c>
      <c r="G63" s="9">
        <v>5898</v>
      </c>
      <c r="H63" s="13">
        <f t="shared" si="6"/>
        <v>70776</v>
      </c>
    </row>
    <row r="64" spans="1:8">
      <c r="A64" s="40" t="s">
        <v>93</v>
      </c>
      <c r="B64" s="8" t="s">
        <v>62</v>
      </c>
      <c r="C64" s="12">
        <v>5032</v>
      </c>
      <c r="D64" s="9">
        <v>1</v>
      </c>
      <c r="E64" s="9">
        <v>5032</v>
      </c>
      <c r="F64" s="12">
        <v>503.2</v>
      </c>
      <c r="G64" s="9">
        <v>503.2</v>
      </c>
      <c r="H64" s="13">
        <f t="shared" si="6"/>
        <v>6038.4</v>
      </c>
    </row>
    <row r="65" spans="1:8">
      <c r="A65" s="46" t="s">
        <v>101</v>
      </c>
      <c r="B65" s="15" t="s">
        <v>62</v>
      </c>
      <c r="C65" s="42">
        <v>1000</v>
      </c>
      <c r="D65" s="43">
        <v>1</v>
      </c>
      <c r="E65" s="44">
        <f>SUM(C65)*D65</f>
        <v>1000</v>
      </c>
      <c r="F65" s="42">
        <f>SUM(E65)*0.0925</f>
        <v>92.5</v>
      </c>
      <c r="G65" s="45" t="s">
        <v>97</v>
      </c>
      <c r="H65" s="44">
        <f>SUM(E65:G65)</f>
        <v>1092.5</v>
      </c>
    </row>
    <row r="66" spans="1:8">
      <c r="A66" s="40" t="s">
        <v>94</v>
      </c>
      <c r="B66" s="8" t="s">
        <v>62</v>
      </c>
      <c r="C66" s="12">
        <v>8528</v>
      </c>
      <c r="D66" s="9">
        <v>1</v>
      </c>
      <c r="E66" s="9">
        <v>8528</v>
      </c>
      <c r="F66" s="12">
        <v>852.8</v>
      </c>
      <c r="G66" s="9">
        <v>852.8</v>
      </c>
      <c r="H66" s="13">
        <f>E66+F66+G66</f>
        <v>10233.599999999999</v>
      </c>
    </row>
    <row r="67" spans="1:8">
      <c r="A67" s="41" t="s">
        <v>98</v>
      </c>
      <c r="B67" s="15" t="s">
        <v>62</v>
      </c>
      <c r="C67" s="42">
        <v>2490</v>
      </c>
      <c r="D67" s="43">
        <v>1</v>
      </c>
      <c r="E67" s="44">
        <f>SUM(C67)*D67</f>
        <v>2490</v>
      </c>
      <c r="F67" s="42">
        <f>SUM(E67)*0.0925</f>
        <v>230.32499999999999</v>
      </c>
      <c r="G67" s="44">
        <v>200</v>
      </c>
      <c r="H67" s="44">
        <f>SUM(E67:G67)</f>
        <v>2920.3249999999998</v>
      </c>
    </row>
    <row r="68" spans="1:8">
      <c r="A68" s="33" t="s">
        <v>65</v>
      </c>
      <c r="B68" s="8" t="s">
        <v>62</v>
      </c>
      <c r="C68" s="12">
        <v>1000</v>
      </c>
      <c r="D68" s="9">
        <v>1</v>
      </c>
      <c r="E68" s="9">
        <v>1000</v>
      </c>
      <c r="F68" s="12">
        <v>100</v>
      </c>
      <c r="G68" s="9">
        <v>100</v>
      </c>
      <c r="H68" s="13">
        <f>E68+F68+G68</f>
        <v>1200</v>
      </c>
    </row>
    <row r="69" spans="1:8">
      <c r="A69" s="35" t="s">
        <v>88</v>
      </c>
      <c r="B69" s="8" t="s">
        <v>62</v>
      </c>
      <c r="C69" s="12">
        <v>283</v>
      </c>
      <c r="D69" s="9">
        <v>1</v>
      </c>
      <c r="E69" s="9">
        <v>283</v>
      </c>
      <c r="F69" s="12">
        <v>28.3</v>
      </c>
      <c r="G69" s="9">
        <v>28.3</v>
      </c>
      <c r="H69" s="13">
        <f>E69+F69+G69</f>
        <v>339.6</v>
      </c>
    </row>
    <row r="70" spans="1:8">
      <c r="A70" s="33" t="s">
        <v>68</v>
      </c>
      <c r="B70" s="8" t="s">
        <v>62</v>
      </c>
      <c r="C70" s="12">
        <v>6000</v>
      </c>
      <c r="D70" s="9">
        <v>10</v>
      </c>
      <c r="E70" s="9">
        <v>60000</v>
      </c>
      <c r="F70" s="12">
        <v>6000</v>
      </c>
      <c r="G70" s="9"/>
      <c r="H70" s="13">
        <f>E70+F70+G70</f>
        <v>66000</v>
      </c>
    </row>
    <row r="71" spans="1:8">
      <c r="A71" s="34" t="s">
        <v>69</v>
      </c>
      <c r="B71" s="8" t="s">
        <v>62</v>
      </c>
      <c r="C71" s="12">
        <v>880</v>
      </c>
      <c r="D71" s="9">
        <v>10</v>
      </c>
      <c r="E71" s="9">
        <v>8800</v>
      </c>
      <c r="F71" s="12">
        <v>880</v>
      </c>
      <c r="G71" s="9"/>
      <c r="H71" s="13">
        <f>E71+F71+G71</f>
        <v>9680</v>
      </c>
    </row>
    <row r="72" spans="1:8">
      <c r="A72" s="46" t="s">
        <v>100</v>
      </c>
      <c r="B72" s="15" t="s">
        <v>62</v>
      </c>
      <c r="C72" s="42">
        <v>1000</v>
      </c>
      <c r="D72" s="43">
        <v>3</v>
      </c>
      <c r="E72" s="44">
        <f>SUM(C72)*D72</f>
        <v>3000</v>
      </c>
      <c r="F72" s="42">
        <f>SUM(E72)*0.0925</f>
        <v>277.5</v>
      </c>
      <c r="G72" s="45" t="s">
        <v>97</v>
      </c>
      <c r="H72" s="44">
        <f>SUM(E72:G72)</f>
        <v>3277.5</v>
      </c>
    </row>
    <row r="73" spans="1:8">
      <c r="A73" s="33" t="s">
        <v>64</v>
      </c>
      <c r="B73" s="8" t="s">
        <v>62</v>
      </c>
      <c r="C73" s="12">
        <v>2500</v>
      </c>
      <c r="D73" s="9">
        <v>1</v>
      </c>
      <c r="E73" s="9">
        <v>2500</v>
      </c>
      <c r="F73" s="12">
        <v>125</v>
      </c>
      <c r="G73" s="9">
        <v>125</v>
      </c>
      <c r="H73" s="13">
        <f t="shared" ref="H73:H80" si="7">E73+F73+G73</f>
        <v>2750</v>
      </c>
    </row>
    <row r="74" spans="1:8">
      <c r="A74" s="35" t="s">
        <v>70</v>
      </c>
      <c r="B74" s="8" t="s">
        <v>62</v>
      </c>
      <c r="C74" s="12">
        <v>8500</v>
      </c>
      <c r="D74" s="9">
        <v>1</v>
      </c>
      <c r="E74" s="9">
        <v>8500</v>
      </c>
      <c r="F74" s="12">
        <v>850</v>
      </c>
      <c r="G74" s="9"/>
      <c r="H74" s="13">
        <f t="shared" si="7"/>
        <v>9350</v>
      </c>
    </row>
    <row r="75" spans="1:8" ht="45">
      <c r="A75" s="37" t="s">
        <v>91</v>
      </c>
      <c r="B75" s="7" t="s">
        <v>62</v>
      </c>
      <c r="C75" s="22">
        <v>20600</v>
      </c>
      <c r="D75" s="6">
        <v>1</v>
      </c>
      <c r="E75" s="6">
        <v>20600</v>
      </c>
      <c r="F75" s="22">
        <v>2060</v>
      </c>
      <c r="G75" s="6">
        <v>2060</v>
      </c>
      <c r="H75" s="13">
        <f t="shared" si="7"/>
        <v>24720</v>
      </c>
    </row>
    <row r="76" spans="1:8">
      <c r="A76" s="35" t="s">
        <v>92</v>
      </c>
      <c r="B76" s="8" t="s">
        <v>62</v>
      </c>
      <c r="C76" s="12">
        <v>12900</v>
      </c>
      <c r="D76" s="9">
        <v>1</v>
      </c>
      <c r="E76" s="9">
        <v>12900</v>
      </c>
      <c r="F76" s="12">
        <v>1290</v>
      </c>
      <c r="G76" s="9">
        <v>1290</v>
      </c>
      <c r="H76" s="13">
        <f t="shared" si="7"/>
        <v>15480</v>
      </c>
    </row>
    <row r="77" spans="1:8" ht="30">
      <c r="A77" s="37" t="s">
        <v>86</v>
      </c>
      <c r="B77" s="7" t="s">
        <v>62</v>
      </c>
      <c r="C77" s="22">
        <v>275</v>
      </c>
      <c r="D77" s="9">
        <v>150</v>
      </c>
      <c r="E77" s="9">
        <v>41250</v>
      </c>
      <c r="F77" s="12">
        <v>4125</v>
      </c>
      <c r="G77" s="9">
        <v>4125</v>
      </c>
      <c r="H77" s="13">
        <f t="shared" si="7"/>
        <v>49500</v>
      </c>
    </row>
    <row r="78" spans="1:8">
      <c r="A78" s="35" t="s">
        <v>95</v>
      </c>
      <c r="B78" s="8" t="s">
        <v>62</v>
      </c>
      <c r="C78" s="12">
        <v>211</v>
      </c>
      <c r="D78" s="9">
        <v>5</v>
      </c>
      <c r="E78" s="9">
        <v>1055</v>
      </c>
      <c r="F78" s="12">
        <v>106</v>
      </c>
      <c r="G78" s="9">
        <v>105</v>
      </c>
      <c r="H78" s="13">
        <f t="shared" si="7"/>
        <v>1266</v>
      </c>
    </row>
    <row r="79" spans="1:8">
      <c r="A79" s="35" t="s">
        <v>72</v>
      </c>
      <c r="B79" s="8" t="s">
        <v>62</v>
      </c>
      <c r="C79" s="12">
        <v>35</v>
      </c>
      <c r="D79" s="9">
        <v>15</v>
      </c>
      <c r="E79" s="9">
        <v>525</v>
      </c>
      <c r="F79" s="12">
        <v>52.5</v>
      </c>
      <c r="G79" s="9">
        <v>52.5</v>
      </c>
      <c r="H79" s="13">
        <f t="shared" si="7"/>
        <v>630</v>
      </c>
    </row>
    <row r="80" spans="1:8">
      <c r="A80" s="36" t="s">
        <v>71</v>
      </c>
      <c r="B80" s="8" t="s">
        <v>62</v>
      </c>
      <c r="C80" s="12">
        <v>650</v>
      </c>
      <c r="D80" s="9">
        <v>6</v>
      </c>
      <c r="E80" s="9">
        <v>3900</v>
      </c>
      <c r="F80" s="12">
        <v>390</v>
      </c>
      <c r="G80" s="9">
        <v>390</v>
      </c>
      <c r="H80" s="13">
        <f t="shared" si="7"/>
        <v>4680</v>
      </c>
    </row>
    <row r="81" spans="1:8" ht="30">
      <c r="A81" s="41" t="s">
        <v>99</v>
      </c>
      <c r="B81" s="15" t="s">
        <v>62</v>
      </c>
      <c r="C81" s="42">
        <v>10000</v>
      </c>
      <c r="D81" s="43">
        <v>1</v>
      </c>
      <c r="E81" s="44">
        <f>SUM(C81)*D81</f>
        <v>10000</v>
      </c>
      <c r="F81" s="42">
        <f>SUM(E81)*0.0925</f>
        <v>925</v>
      </c>
      <c r="G81" s="45" t="s">
        <v>97</v>
      </c>
      <c r="H81" s="44">
        <f>SUM(E81:G81)</f>
        <v>10925</v>
      </c>
    </row>
    <row r="82" spans="1:8">
      <c r="A82" s="41" t="s">
        <v>96</v>
      </c>
      <c r="B82" s="15" t="s">
        <v>62</v>
      </c>
      <c r="C82" s="42">
        <v>88</v>
      </c>
      <c r="D82" s="43">
        <v>15</v>
      </c>
      <c r="E82" s="44">
        <f>SUM(C82)*D82</f>
        <v>1320</v>
      </c>
      <c r="F82" s="42">
        <f>SUM(E82)*0.0925</f>
        <v>122.1</v>
      </c>
      <c r="G82" s="45" t="s">
        <v>97</v>
      </c>
      <c r="H82" s="44">
        <f>SUM(E82:G82)</f>
        <v>1442.1</v>
      </c>
    </row>
    <row r="83" spans="1:8" ht="30">
      <c r="A83" s="37" t="s">
        <v>81</v>
      </c>
      <c r="B83" s="8" t="s">
        <v>62</v>
      </c>
      <c r="C83" s="12">
        <v>4000</v>
      </c>
      <c r="D83" s="9">
        <v>1</v>
      </c>
      <c r="E83" s="9">
        <v>4000</v>
      </c>
      <c r="F83" s="12">
        <v>400</v>
      </c>
      <c r="G83" s="9">
        <v>400</v>
      </c>
      <c r="H83" s="13">
        <f>E83+F83+G83</f>
        <v>4800</v>
      </c>
    </row>
    <row r="84" spans="1:8" ht="30">
      <c r="A84" s="33" t="s">
        <v>67</v>
      </c>
      <c r="B84" s="8" t="s">
        <v>62</v>
      </c>
      <c r="C84" s="12">
        <v>1000</v>
      </c>
      <c r="D84" s="9">
        <v>1</v>
      </c>
      <c r="E84" s="9">
        <v>1000</v>
      </c>
      <c r="F84" s="12">
        <v>100</v>
      </c>
      <c r="G84" s="9">
        <v>100</v>
      </c>
      <c r="H84" s="13">
        <f>E84+F84+G84</f>
        <v>1200</v>
      </c>
    </row>
    <row r="85" spans="1:8">
      <c r="A85" s="28" t="s">
        <v>60</v>
      </c>
      <c r="B85" s="28" t="s">
        <v>116</v>
      </c>
      <c r="C85" s="29">
        <v>95.6</v>
      </c>
      <c r="D85" s="30">
        <v>5</v>
      </c>
      <c r="E85" s="31">
        <f>C85*D85</f>
        <v>478</v>
      </c>
      <c r="F85" s="29">
        <f>E85*0.09</f>
        <v>43.019999999999996</v>
      </c>
      <c r="G85" s="31">
        <v>18</v>
      </c>
      <c r="H85" s="32">
        <v>0</v>
      </c>
    </row>
    <row r="86" spans="1:8" ht="45">
      <c r="A86" s="7" t="s">
        <v>85</v>
      </c>
      <c r="B86" s="7" t="s">
        <v>116</v>
      </c>
      <c r="C86" s="7">
        <v>10000</v>
      </c>
      <c r="D86" s="7">
        <v>1</v>
      </c>
      <c r="E86" s="9">
        <v>10000</v>
      </c>
      <c r="F86" s="12">
        <v>1000</v>
      </c>
      <c r="G86" s="9">
        <v>1000</v>
      </c>
      <c r="H86" s="13">
        <f>E86+F86+G86</f>
        <v>12000</v>
      </c>
    </row>
    <row r="87" spans="1:8">
      <c r="A87" s="16" t="s">
        <v>105</v>
      </c>
      <c r="B87" s="7" t="s">
        <v>116</v>
      </c>
      <c r="C87" s="42">
        <v>1578.95</v>
      </c>
      <c r="D87" s="43">
        <v>3</v>
      </c>
      <c r="E87" s="44">
        <f>SUM(C87)*D87</f>
        <v>4736.8500000000004</v>
      </c>
      <c r="F87" s="42">
        <f>SUM(E87)*0.0925</f>
        <v>438.15862500000003</v>
      </c>
      <c r="G87" s="44" t="s">
        <v>104</v>
      </c>
      <c r="H87" s="44">
        <f>SUM(E87:G87)</f>
        <v>5175.0086250000004</v>
      </c>
    </row>
    <row r="88" spans="1:8">
      <c r="A88" s="16" t="s">
        <v>102</v>
      </c>
      <c r="B88" s="15" t="s">
        <v>103</v>
      </c>
      <c r="C88" s="42">
        <v>206.16</v>
      </c>
      <c r="D88" s="43">
        <v>1</v>
      </c>
      <c r="E88" s="44">
        <f>SUM(C88)*D88</f>
        <v>206.16</v>
      </c>
      <c r="F88" s="42">
        <f>SUM(E88)*0.0925</f>
        <v>19.069800000000001</v>
      </c>
      <c r="G88" s="44" t="s">
        <v>104</v>
      </c>
      <c r="H88" s="44">
        <f>SUM(E88:G88)</f>
        <v>225.22980000000001</v>
      </c>
    </row>
  </sheetData>
  <sortState ref="A2:H80">
    <sortCondition ref="B2:B80"/>
  </sortState>
  <conditionalFormatting sqref="F81:F85 C81:C85">
    <cfRule type="cellIs" dxfId="3" priority="4" stopIfTrue="1" operator="lessThan">
      <formula>0</formula>
    </cfRule>
  </conditionalFormatting>
  <conditionalFormatting sqref="G81">
    <cfRule type="cellIs" dxfId="2" priority="3" stopIfTrue="1" operator="lessThan">
      <formula>0</formula>
    </cfRule>
  </conditionalFormatting>
  <conditionalFormatting sqref="F86:F87">
    <cfRule type="cellIs" dxfId="1" priority="2" stopIfTrue="1" operator="lessThan">
      <formula>0</formula>
    </cfRule>
  </conditionalFormatting>
  <conditionalFormatting sqref="C86:C87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Chart</vt:lpstr>
      <vt:lpstr>PR requests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2020-01-27T18:34:32Z</cp:lastPrinted>
  <dcterms:created xsi:type="dcterms:W3CDTF">2020-01-23T00:40:05Z</dcterms:created>
  <dcterms:modified xsi:type="dcterms:W3CDTF">2020-02-25T21:41:04Z</dcterms:modified>
</cp:coreProperties>
</file>