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0713402\Desktop\2024 Resource Allocation\"/>
    </mc:Choice>
  </mc:AlternateContent>
  <bookViews>
    <workbookView xWindow="0" yWindow="0" windowWidth="21600" windowHeight="7965" activeTab="2"/>
  </bookViews>
  <sheets>
    <sheet name="SWP Round 7" sheetId="22" r:id="rId1"/>
    <sheet name="SWP Round 8" sheetId="23" r:id="rId2"/>
    <sheet name="Perkins" sheetId="24" r:id="rId3"/>
    <sheet name="SSH" sheetId="21" r:id="rId4"/>
    <sheet name="Mandarin" sheetId="12" r:id="rId5"/>
    <sheet name="Journalism" sheetId="16" r:id="rId6"/>
    <sheet name="Creative Arts" sheetId="19" r:id="rId7"/>
    <sheet name="CA_Bldg" sheetId="20" r:id="rId8"/>
    <sheet name="BCAT" sheetId="17" r:id="rId9"/>
    <sheet name="BCAT Bldg" sheetId="18" r:id="rId10"/>
    <sheet name="BHES" sheetId="13" r:id="rId11"/>
    <sheet name="BHES Bldg" sheetId="14" r:id="rId12"/>
  </sheets>
  <definedNames>
    <definedName name="_xlnm.Print_Area" localSheetId="2">Perkins!$A$1:$N$30</definedName>
    <definedName name="_xlnm.Print_Area" localSheetId="0">'SWP Round 7'!$A$1:$N$36</definedName>
    <definedName name="_xlnm.Print_Area" localSheetId="1">'SWP Round 8'!$A$1:$M$32</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24" i="24" l="1"/>
  <c r="M25" i="24"/>
  <c r="D10" i="24"/>
  <c r="E10" i="24"/>
  <c r="F10" i="24"/>
  <c r="G10" i="24"/>
  <c r="H10" i="24"/>
  <c r="I10" i="24"/>
  <c r="J10" i="24"/>
  <c r="K10" i="24"/>
  <c r="L10" i="24"/>
  <c r="M10" i="24"/>
  <c r="N10" i="24"/>
  <c r="D26" i="24"/>
  <c r="E26" i="24"/>
  <c r="F26" i="24"/>
  <c r="G26" i="24"/>
  <c r="H26" i="24"/>
  <c r="I26" i="24"/>
  <c r="J26" i="24"/>
  <c r="M26" i="24"/>
  <c r="M27" i="24"/>
  <c r="M28" i="24"/>
  <c r="M29" i="24"/>
  <c r="M30" i="24"/>
  <c r="L30" i="24"/>
  <c r="K30" i="24"/>
  <c r="J30" i="24"/>
  <c r="I30" i="24"/>
  <c r="H30" i="24"/>
  <c r="G30" i="24"/>
  <c r="F30" i="24"/>
  <c r="E30" i="24"/>
  <c r="D30" i="24"/>
  <c r="N14" i="24"/>
  <c r="M14" i="24"/>
  <c r="L14" i="24"/>
  <c r="K14" i="24"/>
  <c r="J14" i="24"/>
  <c r="I14" i="24"/>
  <c r="H14" i="24"/>
  <c r="G14" i="24"/>
  <c r="F14" i="24"/>
  <c r="E14" i="24"/>
  <c r="D14" i="24"/>
  <c r="L25" i="23"/>
  <c r="L26" i="23"/>
  <c r="F10" i="23"/>
  <c r="I10" i="23"/>
  <c r="J10" i="23"/>
  <c r="K10" i="23"/>
  <c r="L10" i="23"/>
  <c r="M10" i="23"/>
  <c r="E27" i="23"/>
  <c r="G27" i="23"/>
  <c r="L27" i="23"/>
  <c r="L28" i="23"/>
  <c r="L29" i="23"/>
  <c r="L30" i="23"/>
  <c r="D14" i="23"/>
  <c r="E14" i="23"/>
  <c r="F14" i="23"/>
  <c r="G14" i="23"/>
  <c r="H14" i="23"/>
  <c r="I14" i="23"/>
  <c r="J14" i="23"/>
  <c r="K14" i="23"/>
  <c r="L14" i="23"/>
  <c r="M14" i="23"/>
  <c r="D31" i="23"/>
  <c r="E31" i="23"/>
  <c r="F31" i="23"/>
  <c r="G31" i="23"/>
  <c r="H31" i="23"/>
  <c r="I31" i="23"/>
  <c r="J31" i="23"/>
  <c r="K31" i="23"/>
  <c r="L31" i="23"/>
  <c r="L32" i="23"/>
  <c r="K32" i="23"/>
  <c r="J32" i="23"/>
  <c r="I32" i="23"/>
  <c r="H32" i="23"/>
  <c r="G32" i="23"/>
  <c r="F32" i="23"/>
  <c r="E32" i="23"/>
  <c r="D32" i="23"/>
  <c r="M15" i="23"/>
  <c r="L15" i="23"/>
  <c r="K15" i="23"/>
  <c r="J15" i="23"/>
  <c r="I15" i="23"/>
  <c r="H15" i="23"/>
  <c r="G15" i="23"/>
  <c r="F15" i="23"/>
  <c r="E15" i="23"/>
  <c r="D15" i="23"/>
  <c r="M25" i="22"/>
  <c r="M26" i="22"/>
  <c r="D10" i="22"/>
  <c r="E10" i="22"/>
  <c r="F10" i="22"/>
  <c r="G10" i="22"/>
  <c r="H10" i="22"/>
  <c r="I10" i="22"/>
  <c r="J10" i="22"/>
  <c r="K10" i="22"/>
  <c r="N10" i="22"/>
  <c r="D27" i="22"/>
  <c r="F27" i="22"/>
  <c r="G27" i="22"/>
  <c r="H27" i="22"/>
  <c r="I27" i="22"/>
  <c r="J27" i="22"/>
  <c r="K27" i="22"/>
  <c r="M27" i="22"/>
  <c r="M28" i="22"/>
  <c r="M29" i="22"/>
  <c r="M30" i="22"/>
  <c r="D14" i="22"/>
  <c r="E14" i="22"/>
  <c r="F14" i="22"/>
  <c r="G14" i="22"/>
  <c r="H14" i="22"/>
  <c r="I14" i="22"/>
  <c r="J14" i="22"/>
  <c r="K14" i="22"/>
  <c r="L14" i="22"/>
  <c r="M14" i="22"/>
  <c r="N14" i="22"/>
  <c r="D31" i="22"/>
  <c r="E31" i="22"/>
  <c r="F31" i="22"/>
  <c r="G31" i="22"/>
  <c r="H31" i="22"/>
  <c r="K31" i="22"/>
  <c r="M31" i="22"/>
  <c r="M32" i="22"/>
  <c r="K32" i="22"/>
  <c r="J32" i="22"/>
  <c r="I32" i="22"/>
  <c r="H32" i="22"/>
  <c r="G32" i="22"/>
  <c r="F32" i="22"/>
  <c r="E32" i="22"/>
  <c r="D32" i="22"/>
  <c r="N15" i="22"/>
  <c r="M15" i="22"/>
  <c r="L15" i="22"/>
  <c r="K15" i="22"/>
  <c r="J15" i="22"/>
  <c r="I15" i="22"/>
  <c r="H15" i="22"/>
  <c r="G15" i="22"/>
  <c r="F15" i="22"/>
  <c r="E15" i="22"/>
  <c r="D15" i="22"/>
  <c r="O7" i="21"/>
  <c r="R7" i="21"/>
  <c r="O9" i="21"/>
  <c r="P9" i="21"/>
  <c r="R9" i="21"/>
  <c r="O10" i="21"/>
  <c r="P10" i="21"/>
  <c r="R10" i="21"/>
  <c r="O11" i="21"/>
  <c r="P11" i="21"/>
  <c r="R11" i="21"/>
  <c r="P13" i="21"/>
  <c r="R13" i="21"/>
  <c r="O14" i="21"/>
  <c r="P14" i="21"/>
  <c r="R14" i="21"/>
  <c r="O15" i="21"/>
  <c r="P15" i="21"/>
  <c r="R15" i="21"/>
  <c r="O16" i="21"/>
  <c r="P16" i="21"/>
  <c r="R16" i="21"/>
  <c r="O17" i="21"/>
  <c r="P17" i="21"/>
  <c r="R17" i="21"/>
  <c r="O18" i="21"/>
  <c r="P18" i="21"/>
  <c r="R18" i="21"/>
  <c r="O19" i="21"/>
  <c r="O20" i="21"/>
  <c r="P20" i="21"/>
  <c r="R20" i="21"/>
  <c r="O21" i="21"/>
  <c r="P21" i="21"/>
  <c r="R21" i="21"/>
  <c r="O22" i="21"/>
  <c r="P22" i="21"/>
  <c r="R22" i="21"/>
  <c r="P23" i="21"/>
  <c r="R23" i="21"/>
  <c r="O24" i="21"/>
  <c r="P24" i="21"/>
  <c r="R24" i="21"/>
  <c r="O25" i="21"/>
  <c r="P25" i="21"/>
  <c r="R25" i="21"/>
  <c r="R29" i="21"/>
  <c r="O52" i="19"/>
  <c r="P52" i="19"/>
  <c r="R52" i="19"/>
  <c r="O50" i="19"/>
  <c r="P50" i="19"/>
  <c r="R50" i="19"/>
  <c r="O47" i="19"/>
  <c r="P47" i="19"/>
  <c r="R47" i="19"/>
  <c r="O42" i="19"/>
  <c r="P42" i="19"/>
  <c r="R42" i="19"/>
  <c r="O40" i="19"/>
  <c r="P40" i="19"/>
  <c r="R40" i="19"/>
  <c r="P32" i="19"/>
  <c r="Q32" i="19"/>
  <c r="R32" i="19"/>
  <c r="O60" i="19"/>
  <c r="P60" i="19"/>
  <c r="R60" i="19"/>
  <c r="W67" i="19"/>
  <c r="P30" i="19"/>
  <c r="Q30" i="19"/>
  <c r="R30" i="19"/>
  <c r="V67" i="19"/>
  <c r="T67" i="19"/>
  <c r="S67" i="19"/>
  <c r="O48" i="19"/>
  <c r="P48" i="19"/>
  <c r="R48" i="19"/>
  <c r="O44" i="19"/>
  <c r="P44" i="19"/>
  <c r="R44" i="19"/>
  <c r="O43" i="19"/>
  <c r="P43" i="19"/>
  <c r="R43" i="19"/>
  <c r="P31" i="19"/>
  <c r="Q31" i="19"/>
  <c r="R31" i="19"/>
  <c r="O15" i="19"/>
  <c r="P15" i="19"/>
  <c r="R15" i="19"/>
  <c r="W19" i="16"/>
  <c r="O7" i="16"/>
  <c r="P7" i="16"/>
  <c r="R7" i="16"/>
  <c r="O8" i="16"/>
  <c r="P8" i="16"/>
  <c r="R8" i="16"/>
  <c r="O9" i="16"/>
  <c r="P9" i="16"/>
  <c r="R9" i="16"/>
  <c r="O11" i="16"/>
  <c r="P11" i="16"/>
  <c r="R11" i="16"/>
  <c r="V19" i="16"/>
  <c r="U19" i="16"/>
  <c r="T19" i="16"/>
  <c r="S19" i="16"/>
  <c r="O10" i="12"/>
  <c r="P10" i="12"/>
  <c r="R10" i="12"/>
  <c r="O7" i="12"/>
  <c r="P7" i="12"/>
  <c r="R7" i="12"/>
  <c r="F12" i="20"/>
  <c r="O7" i="19"/>
  <c r="P7" i="19"/>
  <c r="Q7" i="19"/>
  <c r="R7" i="19"/>
  <c r="O8" i="19"/>
  <c r="P8" i="19"/>
  <c r="Q8" i="19"/>
  <c r="R8" i="19"/>
  <c r="O9" i="19"/>
  <c r="P9" i="19"/>
  <c r="Q9" i="19"/>
  <c r="R9" i="19"/>
  <c r="O10" i="19"/>
  <c r="P10" i="19"/>
  <c r="Q10" i="19"/>
  <c r="R10" i="19"/>
  <c r="O11" i="19"/>
  <c r="P11" i="19"/>
  <c r="Q11" i="19"/>
  <c r="R11" i="19"/>
  <c r="Q12" i="19"/>
  <c r="R12" i="19"/>
  <c r="O13" i="19"/>
  <c r="P13" i="19"/>
  <c r="O14" i="19"/>
  <c r="Q16" i="19"/>
  <c r="R16" i="19"/>
  <c r="R17" i="19"/>
  <c r="R18" i="19"/>
  <c r="R19" i="19"/>
  <c r="Q20" i="19"/>
  <c r="R20" i="19"/>
  <c r="Q21" i="19"/>
  <c r="R21" i="19"/>
  <c r="R22" i="19"/>
  <c r="R23" i="19"/>
  <c r="Q24" i="19"/>
  <c r="R24" i="19"/>
  <c r="Q25" i="19"/>
  <c r="R25" i="19"/>
  <c r="Q26" i="19"/>
  <c r="R26" i="19"/>
  <c r="Q27" i="19"/>
  <c r="R27" i="19"/>
  <c r="Q28" i="19"/>
  <c r="R28" i="19"/>
  <c r="Q29" i="19"/>
  <c r="R29" i="19"/>
  <c r="P33" i="19"/>
  <c r="R33" i="19"/>
  <c r="M34" i="19"/>
  <c r="O34" i="19"/>
  <c r="M35" i="19"/>
  <c r="O35" i="19"/>
  <c r="O36" i="19"/>
  <c r="O37" i="19"/>
  <c r="P37" i="19"/>
  <c r="R37" i="19"/>
  <c r="O38" i="19"/>
  <c r="P38" i="19"/>
  <c r="R38" i="19"/>
  <c r="O39" i="19"/>
  <c r="P39" i="19"/>
  <c r="R39" i="19"/>
  <c r="O41" i="19"/>
  <c r="P41" i="19"/>
  <c r="R41" i="19"/>
  <c r="O45" i="19"/>
  <c r="P45" i="19"/>
  <c r="R45" i="19"/>
  <c r="O46" i="19"/>
  <c r="P46" i="19"/>
  <c r="R46" i="19"/>
  <c r="O49" i="19"/>
  <c r="P49" i="19"/>
  <c r="R49" i="19"/>
  <c r="O51" i="19"/>
  <c r="P51" i="19"/>
  <c r="R51" i="19"/>
  <c r="O53" i="19"/>
  <c r="P53" i="19"/>
  <c r="R53" i="19"/>
  <c r="O54" i="19"/>
  <c r="P54" i="19"/>
  <c r="R54" i="19"/>
  <c r="O55" i="19"/>
  <c r="P55" i="19"/>
  <c r="R55" i="19"/>
  <c r="O56" i="19"/>
  <c r="O57" i="19"/>
  <c r="P57" i="19"/>
  <c r="R57" i="19"/>
  <c r="O58" i="19"/>
  <c r="P58" i="19"/>
  <c r="R58" i="19"/>
  <c r="O59" i="19"/>
  <c r="P59" i="19"/>
  <c r="R59" i="19"/>
  <c r="O61" i="19"/>
  <c r="P61" i="19"/>
  <c r="R61" i="19"/>
  <c r="O62" i="19"/>
  <c r="P62" i="19"/>
  <c r="R62" i="19"/>
  <c r="O63" i="19"/>
  <c r="P63" i="19"/>
  <c r="R63" i="19"/>
  <c r="O64" i="19"/>
  <c r="O65" i="19"/>
  <c r="P65" i="19"/>
  <c r="R65" i="19"/>
  <c r="P66" i="19"/>
  <c r="R66" i="19"/>
  <c r="U67" i="19"/>
  <c r="P35" i="19"/>
  <c r="R35" i="19"/>
  <c r="P34" i="19"/>
  <c r="R34" i="19"/>
  <c r="P36" i="19"/>
  <c r="R36" i="19"/>
  <c r="R13" i="19"/>
  <c r="P64" i="19"/>
  <c r="R64" i="19"/>
  <c r="P56" i="19"/>
  <c r="R56" i="19"/>
  <c r="P14" i="19"/>
  <c r="R14" i="19"/>
  <c r="R67" i="19"/>
  <c r="F12" i="18"/>
  <c r="O64" i="17"/>
  <c r="P64" i="17"/>
  <c r="R64" i="17"/>
  <c r="O62" i="17"/>
  <c r="P62" i="17"/>
  <c r="R62" i="17"/>
  <c r="O61" i="17"/>
  <c r="R61" i="17"/>
  <c r="O60" i="17"/>
  <c r="R60" i="17"/>
  <c r="O59" i="17"/>
  <c r="R59" i="17"/>
  <c r="O58" i="17"/>
  <c r="P58" i="17"/>
  <c r="R58" i="17"/>
  <c r="O57" i="17"/>
  <c r="R57" i="17"/>
  <c r="R56" i="17"/>
  <c r="O55" i="17"/>
  <c r="O54" i="17"/>
  <c r="R54" i="17"/>
  <c r="O53" i="17"/>
  <c r="O52" i="17"/>
  <c r="O51" i="17"/>
  <c r="P51" i="17"/>
  <c r="R51" i="17"/>
  <c r="O50" i="17"/>
  <c r="P50" i="17"/>
  <c r="R50" i="17"/>
  <c r="O49" i="17"/>
  <c r="P49" i="17"/>
  <c r="R49" i="17"/>
  <c r="P48" i="17"/>
  <c r="R48" i="17"/>
  <c r="O47" i="17"/>
  <c r="R47" i="17"/>
  <c r="P46" i="17"/>
  <c r="R46" i="17"/>
  <c r="O45" i="17"/>
  <c r="R45" i="17"/>
  <c r="O41" i="17"/>
  <c r="R41" i="17"/>
  <c r="E40" i="17"/>
  <c r="E41" i="17"/>
  <c r="P40" i="17"/>
  <c r="D40" i="17"/>
  <c r="A40" i="17"/>
  <c r="A41" i="17"/>
  <c r="O39" i="17"/>
  <c r="O38" i="17"/>
  <c r="O30" i="17"/>
  <c r="P30" i="17"/>
  <c r="R30" i="17"/>
  <c r="O29" i="17"/>
  <c r="P29" i="17"/>
  <c r="R29" i="17"/>
  <c r="O28" i="17"/>
  <c r="R28" i="17"/>
  <c r="O27" i="17"/>
  <c r="R27" i="17"/>
  <c r="O26" i="17"/>
  <c r="R26" i="17"/>
  <c r="O25" i="17"/>
  <c r="R25" i="17"/>
  <c r="O24" i="17"/>
  <c r="O23" i="17"/>
  <c r="P23" i="17"/>
  <c r="R23" i="17"/>
  <c r="P22" i="17"/>
  <c r="R22" i="17"/>
  <c r="O21" i="17"/>
  <c r="O20" i="17"/>
  <c r="P20" i="17"/>
  <c r="R20" i="17"/>
  <c r="O19" i="17"/>
  <c r="P19" i="17"/>
  <c r="R19" i="17"/>
  <c r="O18" i="17"/>
  <c r="P18" i="17"/>
  <c r="R18" i="17"/>
  <c r="O17" i="17"/>
  <c r="O16" i="17"/>
  <c r="P16" i="17"/>
  <c r="R16" i="17"/>
  <c r="O15" i="17"/>
  <c r="P15" i="17"/>
  <c r="R15" i="17"/>
  <c r="O14" i="17"/>
  <c r="P14" i="17"/>
  <c r="R14" i="17"/>
  <c r="O13" i="17"/>
  <c r="O12" i="17"/>
  <c r="P12" i="17"/>
  <c r="R12" i="17"/>
  <c r="O11" i="17"/>
  <c r="P11" i="17"/>
  <c r="R11" i="17"/>
  <c r="O10" i="17"/>
  <c r="P10" i="17"/>
  <c r="R10" i="17"/>
  <c r="O9" i="17"/>
  <c r="O8" i="17"/>
  <c r="R8" i="17"/>
  <c r="O7" i="17"/>
  <c r="R7" i="17"/>
  <c r="O10" i="16"/>
  <c r="P10" i="16"/>
  <c r="R10" i="16"/>
  <c r="O12" i="16"/>
  <c r="O13" i="16"/>
  <c r="P13" i="16"/>
  <c r="R13" i="16"/>
  <c r="O14" i="16"/>
  <c r="P14" i="16"/>
  <c r="R14" i="16"/>
  <c r="O15" i="16"/>
  <c r="O16" i="16"/>
  <c r="O17" i="16"/>
  <c r="P17" i="16"/>
  <c r="R17" i="16"/>
  <c r="O18" i="16"/>
  <c r="P18" i="16"/>
  <c r="R18" i="16"/>
  <c r="F16" i="14"/>
  <c r="O7" i="13"/>
  <c r="P7" i="13"/>
  <c r="R7" i="13"/>
  <c r="O8" i="13"/>
  <c r="O9" i="13"/>
  <c r="P9" i="13"/>
  <c r="O10" i="13"/>
  <c r="P10" i="13"/>
  <c r="R10" i="13"/>
  <c r="O11" i="13"/>
  <c r="P11" i="13"/>
  <c r="R11" i="13"/>
  <c r="O12" i="13"/>
  <c r="O13" i="13"/>
  <c r="P13" i="13"/>
  <c r="O14" i="13"/>
  <c r="P14" i="13"/>
  <c r="R14" i="13"/>
  <c r="O15" i="13"/>
  <c r="O16" i="13"/>
  <c r="O17" i="13"/>
  <c r="P17" i="13"/>
  <c r="O18" i="13"/>
  <c r="P18" i="13"/>
  <c r="R18" i="13"/>
  <c r="O19" i="13"/>
  <c r="P19" i="13"/>
  <c r="O20" i="13"/>
  <c r="O21" i="13"/>
  <c r="P21" i="13"/>
  <c r="O22" i="13"/>
  <c r="P22" i="13"/>
  <c r="R22" i="13"/>
  <c r="O23" i="13"/>
  <c r="P23" i="13"/>
  <c r="R23" i="13"/>
  <c r="O24" i="13"/>
  <c r="O25" i="13"/>
  <c r="P25" i="13"/>
  <c r="O26" i="13"/>
  <c r="P26" i="13"/>
  <c r="R26" i="13"/>
  <c r="O27" i="13"/>
  <c r="P27" i="13"/>
  <c r="R27" i="13"/>
  <c r="O28" i="13"/>
  <c r="O29" i="13"/>
  <c r="P29" i="13"/>
  <c r="O30" i="13"/>
  <c r="P30" i="13"/>
  <c r="R30" i="13"/>
  <c r="O31" i="13"/>
  <c r="O32" i="13"/>
  <c r="O33" i="13"/>
  <c r="P33" i="13"/>
  <c r="O34" i="13"/>
  <c r="P34" i="13"/>
  <c r="R34" i="13"/>
  <c r="O35" i="13"/>
  <c r="P35" i="13"/>
  <c r="O36" i="13"/>
  <c r="O37" i="13"/>
  <c r="O38" i="13"/>
  <c r="P38" i="13"/>
  <c r="R38" i="13"/>
  <c r="O39" i="13"/>
  <c r="P39" i="13"/>
  <c r="O40" i="13"/>
  <c r="O41" i="13"/>
  <c r="P41" i="13"/>
  <c r="O42" i="13"/>
  <c r="P42" i="13"/>
  <c r="R42" i="13"/>
  <c r="O43" i="13"/>
  <c r="P43" i="13"/>
  <c r="R43" i="13"/>
  <c r="O44" i="13"/>
  <c r="O45" i="13"/>
  <c r="P45" i="13"/>
  <c r="O46" i="13"/>
  <c r="P46" i="13"/>
  <c r="R46" i="13"/>
  <c r="O47" i="13"/>
  <c r="O48" i="13"/>
  <c r="O49" i="13"/>
  <c r="P49" i="13"/>
  <c r="O50" i="13"/>
  <c r="P50" i="13"/>
  <c r="R50" i="13"/>
  <c r="O51" i="13"/>
  <c r="P51" i="13"/>
  <c r="O52" i="13"/>
  <c r="P52" i="13"/>
  <c r="R52" i="13"/>
  <c r="O53" i="13"/>
  <c r="O54" i="13"/>
  <c r="P54" i="13"/>
  <c r="O55" i="13"/>
  <c r="P55" i="13"/>
  <c r="R55" i="13"/>
  <c r="O56" i="13"/>
  <c r="R56" i="13"/>
  <c r="O57" i="13"/>
  <c r="P57" i="13"/>
  <c r="Q57" i="13"/>
  <c r="O58" i="13"/>
  <c r="P58" i="13"/>
  <c r="Q58" i="13"/>
  <c r="O59" i="13"/>
  <c r="P59" i="13"/>
  <c r="Q59" i="13"/>
  <c r="O60" i="13"/>
  <c r="O61" i="13"/>
  <c r="O62" i="13"/>
  <c r="P62" i="13"/>
  <c r="R62" i="13"/>
  <c r="O63" i="13"/>
  <c r="O64" i="13"/>
  <c r="O65" i="13"/>
  <c r="O67" i="13"/>
  <c r="P67" i="13"/>
  <c r="R67" i="13"/>
  <c r="O68" i="13"/>
  <c r="P68" i="13"/>
  <c r="R68" i="13"/>
  <c r="O69" i="13"/>
  <c r="O70" i="13"/>
  <c r="R71" i="13"/>
  <c r="R72" i="13"/>
  <c r="R73" i="13"/>
  <c r="R74" i="13"/>
  <c r="R75" i="13"/>
  <c r="O76" i="13"/>
  <c r="R77" i="13"/>
  <c r="R78" i="13"/>
  <c r="R79" i="13"/>
  <c r="R80" i="13"/>
  <c r="R81" i="13"/>
  <c r="R82" i="13"/>
  <c r="R83" i="13"/>
  <c r="R84" i="13"/>
  <c r="R85" i="13"/>
  <c r="R86" i="13"/>
  <c r="R87" i="13"/>
  <c r="R88" i="13"/>
  <c r="O89" i="13"/>
  <c r="P89" i="13"/>
  <c r="R89" i="13"/>
  <c r="O90" i="13"/>
  <c r="P90" i="13"/>
  <c r="R90" i="13"/>
  <c r="O91" i="13"/>
  <c r="P91" i="13"/>
  <c r="R91" i="13"/>
  <c r="O92" i="13"/>
  <c r="O93" i="13"/>
  <c r="P93" i="13"/>
  <c r="P94" i="13"/>
  <c r="Q94" i="13"/>
  <c r="R94" i="13"/>
  <c r="P95" i="13"/>
  <c r="Q95" i="13"/>
  <c r="R95" i="13"/>
  <c r="P96" i="13"/>
  <c r="P97" i="13"/>
  <c r="P98" i="13"/>
  <c r="Q98" i="13"/>
  <c r="R98" i="13"/>
  <c r="P99" i="13"/>
  <c r="Q99" i="13"/>
  <c r="R99" i="13"/>
  <c r="P100" i="13"/>
  <c r="P101" i="13"/>
  <c r="Q101" i="13"/>
  <c r="P102" i="13"/>
  <c r="P103" i="13"/>
  <c r="Q103" i="13"/>
  <c r="R103" i="13"/>
  <c r="P104" i="13"/>
  <c r="Q104" i="13"/>
  <c r="R104" i="13"/>
  <c r="P105" i="13"/>
  <c r="P106" i="13"/>
  <c r="Q106" i="13"/>
  <c r="P107" i="13"/>
  <c r="Q107" i="13"/>
  <c r="R107" i="13"/>
  <c r="P108" i="13"/>
  <c r="P109" i="13"/>
  <c r="P110" i="13"/>
  <c r="P111" i="13"/>
  <c r="Q111" i="13"/>
  <c r="R111" i="13"/>
  <c r="P112" i="13"/>
  <c r="P113" i="13"/>
  <c r="P114" i="13"/>
  <c r="Q114" i="13"/>
  <c r="P115" i="13"/>
  <c r="Q115" i="13"/>
  <c r="R115" i="13"/>
  <c r="P116" i="13"/>
  <c r="Q116" i="13"/>
  <c r="R116" i="13"/>
  <c r="P117" i="13"/>
  <c r="P118" i="13"/>
  <c r="Q118" i="13"/>
  <c r="P119" i="13"/>
  <c r="Q119" i="13"/>
  <c r="R119" i="13"/>
  <c r="P120" i="13"/>
  <c r="Q120" i="13"/>
  <c r="R120" i="13"/>
  <c r="P122" i="13"/>
  <c r="P123" i="13"/>
  <c r="Q123" i="13"/>
  <c r="P124" i="13"/>
  <c r="Q124" i="13"/>
  <c r="R124" i="13"/>
  <c r="P125" i="13"/>
  <c r="O129" i="13"/>
  <c r="P129" i="13"/>
  <c r="R129" i="13"/>
  <c r="O130" i="13"/>
  <c r="P130" i="13"/>
  <c r="R130" i="13"/>
  <c r="P131" i="13"/>
  <c r="R131" i="13"/>
  <c r="P133" i="13"/>
  <c r="R133" i="13"/>
  <c r="O134" i="13"/>
  <c r="O8" i="12"/>
  <c r="P8" i="12"/>
  <c r="R8" i="12"/>
  <c r="O9" i="12"/>
  <c r="R39" i="13"/>
  <c r="R35" i="13"/>
  <c r="R58" i="13"/>
  <c r="R51" i="13"/>
  <c r="P63" i="13"/>
  <c r="R63" i="13"/>
  <c r="R19" i="13"/>
  <c r="R59" i="13"/>
  <c r="R57" i="13"/>
  <c r="Q112" i="13"/>
  <c r="R112" i="13"/>
  <c r="P47" i="13"/>
  <c r="R47" i="13"/>
  <c r="P31" i="13"/>
  <c r="R31" i="13"/>
  <c r="P15" i="13"/>
  <c r="R15" i="13"/>
  <c r="Q125" i="13"/>
  <c r="R125" i="13"/>
  <c r="Q108" i="13"/>
  <c r="R108" i="13"/>
  <c r="P55" i="17"/>
  <c r="R55" i="17"/>
  <c r="P17" i="17"/>
  <c r="R17" i="17"/>
  <c r="P9" i="17"/>
  <c r="R9" i="17"/>
  <c r="P13" i="17"/>
  <c r="R13" i="17"/>
  <c r="P21" i="17"/>
  <c r="R21" i="17"/>
  <c r="P24" i="17"/>
  <c r="R24" i="17"/>
  <c r="R66" i="17"/>
  <c r="P16" i="16"/>
  <c r="R16" i="16"/>
  <c r="P15" i="16"/>
  <c r="R15" i="16"/>
  <c r="P12" i="16"/>
  <c r="R12" i="16"/>
  <c r="Q110" i="13"/>
  <c r="R110" i="13"/>
  <c r="Q102" i="13"/>
  <c r="R102" i="13"/>
  <c r="Q97" i="13"/>
  <c r="R97" i="13"/>
  <c r="P76" i="13"/>
  <c r="R76" i="13"/>
  <c r="P70" i="13"/>
  <c r="R70" i="13"/>
  <c r="P65" i="13"/>
  <c r="R65" i="13"/>
  <c r="P61" i="13"/>
  <c r="R61" i="13"/>
  <c r="P37" i="13"/>
  <c r="R37" i="13"/>
  <c r="R135" i="13"/>
  <c r="R123" i="13"/>
  <c r="Q122" i="13"/>
  <c r="R122" i="13"/>
  <c r="R118" i="13"/>
  <c r="Q117" i="13"/>
  <c r="R117" i="13"/>
  <c r="R114" i="13"/>
  <c r="Q113" i="13"/>
  <c r="R113" i="13"/>
  <c r="Q109" i="13"/>
  <c r="R109" i="13"/>
  <c r="R106" i="13"/>
  <c r="Q105" i="13"/>
  <c r="R105" i="13"/>
  <c r="R101" i="13"/>
  <c r="Q100" i="13"/>
  <c r="R100" i="13"/>
  <c r="Q96" i="13"/>
  <c r="R96" i="13"/>
  <c r="R93" i="13"/>
  <c r="P92" i="13"/>
  <c r="R92" i="13"/>
  <c r="P69" i="13"/>
  <c r="R69" i="13"/>
  <c r="P64" i="13"/>
  <c r="R64" i="13"/>
  <c r="P60" i="13"/>
  <c r="R60" i="13"/>
  <c r="R54" i="13"/>
  <c r="P53" i="13"/>
  <c r="R53" i="13"/>
  <c r="R49" i="13"/>
  <c r="P48" i="13"/>
  <c r="R48" i="13"/>
  <c r="R45" i="13"/>
  <c r="P44" i="13"/>
  <c r="R44" i="13"/>
  <c r="R41" i="13"/>
  <c r="P40" i="13"/>
  <c r="R40" i="13"/>
  <c r="P36" i="13"/>
  <c r="R36" i="13"/>
  <c r="R33" i="13"/>
  <c r="P32" i="13"/>
  <c r="R32" i="13"/>
  <c r="R29" i="13"/>
  <c r="P28" i="13"/>
  <c r="R28" i="13"/>
  <c r="R25" i="13"/>
  <c r="P24" i="13"/>
  <c r="R24" i="13"/>
  <c r="R21" i="13"/>
  <c r="P20" i="13"/>
  <c r="R20" i="13"/>
  <c r="R17" i="13"/>
  <c r="P16" i="13"/>
  <c r="R16" i="13"/>
  <c r="R13" i="13"/>
  <c r="P12" i="13"/>
  <c r="R12" i="13"/>
  <c r="R9" i="13"/>
  <c r="P8" i="13"/>
  <c r="R8" i="13"/>
  <c r="P9" i="12"/>
  <c r="R9" i="12"/>
  <c r="R12" i="12"/>
  <c r="R19" i="16"/>
</calcChain>
</file>

<file path=xl/sharedStrings.xml><?xml version="1.0" encoding="utf-8"?>
<sst xmlns="http://schemas.openxmlformats.org/spreadsheetml/2006/main" count="3927" uniqueCount="918">
  <si>
    <t>De Anza College: Resource Allocation Program Planning</t>
  </si>
  <si>
    <t>Resource Requests</t>
  </si>
  <si>
    <t>Division:</t>
  </si>
  <si>
    <r>
      <rPr>
        <b/>
        <u/>
        <sz val="12"/>
        <color rgb="FF000000"/>
        <rFont val="Calibri"/>
        <family val="2"/>
      </rPr>
      <t>Instructions:</t>
    </r>
    <r>
      <rPr>
        <sz val="12"/>
        <color rgb="FF000000"/>
        <rFont val="Calibri"/>
        <family val="2"/>
      </rPr>
      <t xml:space="preserve">  Enter all resource needs over $500 total, include the estimated cost including tax and shipping. </t>
    </r>
  </si>
  <si>
    <t>Items Requested</t>
  </si>
  <si>
    <t>Funding Source</t>
  </si>
  <si>
    <t xml:space="preserve">
Department/ Program</t>
  </si>
  <si>
    <t>Item description</t>
  </si>
  <si>
    <t>Is labor, installation, infrastructure required? Yes/No If yes, submit in the Building, Facility, Alterations tab</t>
  </si>
  <si>
    <t>Select one option: Software, Equipment, Supplies, Consumables</t>
  </si>
  <si>
    <t>Indicate: Needed or Desired*</t>
  </si>
  <si>
    <t>Justification for request</t>
  </si>
  <si>
    <t>How is this item aligned with your program mission? Directly/Indirectly</t>
  </si>
  <si>
    <t>Indicate which goal from your comprehensive program review the request aligns with (e.g., goal 1)</t>
  </si>
  <si>
    <t>Is the item new or replacement of an existing item? New/Replacement</t>
  </si>
  <si>
    <t>Is this item required for  an upgrade or maintenance to an existing resource? Y/N</t>
  </si>
  <si>
    <t>Estimated life expectancy of the  item (e.g., 3 years)</t>
  </si>
  <si>
    <t xml:space="preserve">Indicate the quarter and year in which the funding for this item will be fully spent </t>
  </si>
  <si>
    <t>Cost per item ($)</t>
  </si>
  <si>
    <t>Quantity</t>
  </si>
  <si>
    <t>Subtotal</t>
  </si>
  <si>
    <t>Tax
9.125%</t>
  </si>
  <si>
    <t>Shipping</t>
  </si>
  <si>
    <t>Total Cost</t>
  </si>
  <si>
    <t>Lottery Yes/No</t>
  </si>
  <si>
    <t xml:space="preserve">Instructional Equipment </t>
  </si>
  <si>
    <t>Strong Workforce</t>
  </si>
  <si>
    <t xml:space="preserve">Perkins </t>
  </si>
  <si>
    <t>Other</t>
  </si>
  <si>
    <t>Total Requests</t>
  </si>
  <si>
    <t xml:space="preserve"> </t>
  </si>
  <si>
    <t>Building, Facility, Alterations Requests</t>
  </si>
  <si>
    <t xml:space="preserve">Instructions:  Enter all resource needs that require infrastructure changes or alterations to existing buildings (e.g., adding electrical outlets, data ports, doors, changing locks, new construction, etc.). Requests will not be considered if you have not consulted with facilities or other impacted areas. </t>
  </si>
  <si>
    <t>Request justification</t>
  </si>
  <si>
    <t>Have you gained approval from facilities or other impacted areas? Yes/No</t>
  </si>
  <si>
    <t xml:space="preserve">Input the ticket number for the request </t>
  </si>
  <si>
    <t>Estimated cost</t>
  </si>
  <si>
    <t xml:space="preserve">Social Sciences and Humanites </t>
  </si>
  <si>
    <t>Humanities</t>
  </si>
  <si>
    <t>Anthropology</t>
  </si>
  <si>
    <t>Sociology</t>
  </si>
  <si>
    <t>Political Science</t>
  </si>
  <si>
    <t>CDE</t>
  </si>
  <si>
    <t>Philosophy</t>
  </si>
  <si>
    <t>History</t>
  </si>
  <si>
    <t>Eocnomics</t>
  </si>
  <si>
    <t>Geography</t>
  </si>
  <si>
    <t>Paralegal</t>
  </si>
  <si>
    <t>Admin of Jus</t>
  </si>
  <si>
    <t>No</t>
  </si>
  <si>
    <t>Software</t>
  </si>
  <si>
    <t>Supplies</t>
  </si>
  <si>
    <t>Marketing and Outreach materials</t>
  </si>
  <si>
    <t>Items are needed to promote programs during open houses, welcome days, high school visits, and community tabling.</t>
  </si>
  <si>
    <t>Psychology</t>
  </si>
  <si>
    <t>This is used for recrutiment and enrollment efforts.</t>
  </si>
  <si>
    <t>New</t>
  </si>
  <si>
    <t>2 - 3 years</t>
  </si>
  <si>
    <t>2-3 years</t>
  </si>
  <si>
    <t>FA24, WI25, SP25</t>
  </si>
  <si>
    <t>1 year</t>
  </si>
  <si>
    <t>Needed</t>
  </si>
  <si>
    <t>Desired</t>
  </si>
  <si>
    <t>Replacement</t>
  </si>
  <si>
    <t>Subscriptions to Paralegal Journal- Westlaw Passwords</t>
  </si>
  <si>
    <t>ABA certification requires legal research classes, which are offered through only two courses. Seat numbers are limited. Increasing the seats will allow us to assign and use Westlaw in other classes and provide more opportunity for training with skills used and needed on the job -- the amount listed represents the increase over the current allotment</t>
  </si>
  <si>
    <t>PsycTESTS Database &amp; EBSCO Host Subscription</t>
  </si>
  <si>
    <t>Used for student assignments in PSYC2. This subscriptions assist students to enhance their learning for psychology. It will provide extra guidance for all students who might not have tutoring access at home.</t>
  </si>
  <si>
    <t>This is used to advance course offeringas supplemental learning materials  and to help students achieve SLOs.</t>
  </si>
  <si>
    <t>1 year/Annually</t>
  </si>
  <si>
    <t>Goal 1</t>
  </si>
  <si>
    <t>Goal 1 and 3</t>
  </si>
  <si>
    <t>Goal 3</t>
  </si>
  <si>
    <t>Goal 1 and 2</t>
  </si>
  <si>
    <t>Goal 2</t>
  </si>
  <si>
    <t>Compass Training Kit</t>
  </si>
  <si>
    <t xml:space="preserve">to help teach archealogical survey </t>
  </si>
  <si>
    <t>This is used for class instruction</t>
  </si>
  <si>
    <r>
      <rPr>
        <sz val="12"/>
        <color rgb="FF000000"/>
        <rFont val="Calibri"/>
        <family val="2"/>
      </rPr>
      <t xml:space="preserve">* </t>
    </r>
    <r>
      <rPr>
        <b/>
        <sz val="12"/>
        <color rgb="FF000000"/>
        <rFont val="Calibri"/>
        <family val="2"/>
      </rPr>
      <t xml:space="preserve">Needed </t>
    </r>
    <r>
      <rPr>
        <sz val="12"/>
        <color rgb="FF000000"/>
        <rFont val="Calibri"/>
        <family val="2"/>
      </rPr>
      <t xml:space="preserve">= The course or program cannot run without the item. </t>
    </r>
    <r>
      <rPr>
        <b/>
        <sz val="12"/>
        <color rgb="FF000000"/>
        <rFont val="Calibri"/>
        <family val="2"/>
      </rPr>
      <t>Desired</t>
    </r>
    <r>
      <rPr>
        <sz val="12"/>
        <color rgb="FF000000"/>
        <rFont val="Calibri"/>
        <family val="2"/>
      </rPr>
      <t xml:space="preserve"> = The item is for program growth or innovation or upgrading/replacing existing resources.</t>
    </r>
  </si>
  <si>
    <t xml:space="preserve">Yearly </t>
  </si>
  <si>
    <t>Y</t>
  </si>
  <si>
    <t>Directly</t>
  </si>
  <si>
    <t>Outreach to let community know about the program</t>
  </si>
  <si>
    <t>Advertising</t>
  </si>
  <si>
    <t>MAND</t>
  </si>
  <si>
    <t>Need to pay students fee for license exams</t>
  </si>
  <si>
    <t>License Exams Fee</t>
  </si>
  <si>
    <t>MAND/CTE</t>
  </si>
  <si>
    <t>Need to have industry experts who can share information about topics such as a typical day for a professional translator/interpreter, what employers are looking for in the translation/interpretation field</t>
  </si>
  <si>
    <t xml:space="preserve">Guest Speakers </t>
  </si>
  <si>
    <t>Yearly membership</t>
  </si>
  <si>
    <t>N</t>
  </si>
  <si>
    <t xml:space="preserve">Need to participate in professional organizations to get information and training </t>
  </si>
  <si>
    <t>Membership to Translation/Interpretation Associations</t>
  </si>
  <si>
    <t>Fall 2024</t>
  </si>
  <si>
    <t>new</t>
  </si>
  <si>
    <t>goal 1</t>
  </si>
  <si>
    <t>directly</t>
  </si>
  <si>
    <t xml:space="preserve">Software needed to track student clinical hours </t>
  </si>
  <si>
    <t>Clinical Hours Tracking Software</t>
  </si>
  <si>
    <t>Nurs</t>
  </si>
  <si>
    <t>Directly alleviates hardship for students</t>
  </si>
  <si>
    <t>direct</t>
  </si>
  <si>
    <t>n/a</t>
  </si>
  <si>
    <t>no</t>
  </si>
  <si>
    <t>student exam, testing  fees</t>
  </si>
  <si>
    <t>NURS</t>
  </si>
  <si>
    <t>replacement</t>
  </si>
  <si>
    <t>Outreach material to market to potential nursing students in the community</t>
  </si>
  <si>
    <t xml:space="preserve">Outreach Material </t>
  </si>
  <si>
    <t>Old beds have reached end of life with service parts no longer available, wheels are delaminating and beds difficult to move</t>
  </si>
  <si>
    <t>Equipment</t>
  </si>
  <si>
    <t>Hospital bed</t>
  </si>
  <si>
    <t>n</t>
  </si>
  <si>
    <t>Supplies needed for students to practice skills in the lab, examples are gauze, tape, needles, syringes, gloves, bandages, iv bags, iv tubing, etc.</t>
  </si>
  <si>
    <t>needed</t>
  </si>
  <si>
    <t>supplies</t>
  </si>
  <si>
    <t>Various disposable supplies (ex but not limited to gloves, needles, etc).</t>
  </si>
  <si>
    <t>in order to maintain our MLT Program's accreditation status, we are required to pay annual fees and our students are required to pass a national examination before obtaining their MLT license and securing employment.</t>
  </si>
  <si>
    <t>other</t>
  </si>
  <si>
    <t>dues, fees and student exam fees</t>
  </si>
  <si>
    <t>MLT</t>
  </si>
  <si>
    <t>5 -- 10 years</t>
  </si>
  <si>
    <t>Pilot program designed to enable the student who has been waiting for clinical placement an opportunity to review and practice required laboratory skills</t>
  </si>
  <si>
    <t>equipment</t>
  </si>
  <si>
    <t>supplies for pilot program review class</t>
  </si>
  <si>
    <t>Rp</t>
  </si>
  <si>
    <t>student simulator LIS system</t>
  </si>
  <si>
    <t>Lab Daq</t>
  </si>
  <si>
    <t>provide clinical testing aligned with industry standards</t>
  </si>
  <si>
    <t>equpment</t>
  </si>
  <si>
    <t>Yes</t>
  </si>
  <si>
    <t>hospital based glucometers</t>
  </si>
  <si>
    <t xml:space="preserve">Redesign space for student library., extra supply, and electrical outlets </t>
  </si>
  <si>
    <t xml:space="preserve">Redesign space </t>
  </si>
  <si>
    <t>3- 5 years</t>
  </si>
  <si>
    <t>skill development</t>
  </si>
  <si>
    <t>pH electrodes</t>
  </si>
  <si>
    <t xml:space="preserve">MLT </t>
  </si>
  <si>
    <t>gel electrophoresis</t>
  </si>
  <si>
    <t>varies</t>
  </si>
  <si>
    <t>Some equipment does not last 5 years and there is no service option, only replacement</t>
  </si>
  <si>
    <t>replacement as equipment becomes nonoperatable</t>
  </si>
  <si>
    <t>deveop student skills that are current with industry practice</t>
  </si>
  <si>
    <t>automated gram stainer</t>
  </si>
  <si>
    <t xml:space="preserve">Clinical equipments needs to be replaced every 5 years to be functional for student use. Students need hands on lab experience with working instrumentation that is not obsolete and relevant to current clinical labs practice to make students more competitive applicants.  </t>
  </si>
  <si>
    <t>5 year replacement/nonoperational replacement</t>
  </si>
  <si>
    <t>used to increase student engagement in the classroom</t>
  </si>
  <si>
    <t>Turning Point equiment and software</t>
  </si>
  <si>
    <t>classroom skill development for students</t>
  </si>
  <si>
    <t>Spectrophotometers</t>
  </si>
  <si>
    <t>For student visual demonstrations of abnormal cellular morphology to meet the new legislation of expanded MLT scope that has now included areas of microscopy.</t>
  </si>
  <si>
    <t>eqipment</t>
  </si>
  <si>
    <t>microscopes</t>
  </si>
  <si>
    <t>Prepared slides for students to take home for additional skills development</t>
  </si>
  <si>
    <t>critical</t>
  </si>
  <si>
    <t>Educational Slides</t>
  </si>
  <si>
    <t>Paper scopes for students to take home for skills development</t>
  </si>
  <si>
    <t>Foldscopes, 100 pieces</t>
  </si>
  <si>
    <t>Student skill development</t>
  </si>
  <si>
    <t>i-STAT POCT analyzer</t>
  </si>
  <si>
    <t>LDX POCT analyzer with printer</t>
  </si>
  <si>
    <t>cell washers</t>
  </si>
  <si>
    <t>Grifols blood banking instrument</t>
  </si>
  <si>
    <t>Help with instruction so students can clearly hear lectures and see demonstrations that are live or pre-recorded</t>
  </si>
  <si>
    <t xml:space="preserve">Recording equipment: Camera/headset </t>
  </si>
  <si>
    <t>Protective barrier for student and instructors during lab sessions to prevent COVID transmission  or splash/spray of  chemical or biohazardous materials</t>
  </si>
  <si>
    <t>Biohazard/Desk Shield</t>
  </si>
  <si>
    <t>dry bath heat blocks have been purchased, need the inserts in order to use them</t>
  </si>
  <si>
    <t>dry bath heat block inserts</t>
  </si>
  <si>
    <t>&gt; 10 years</t>
  </si>
  <si>
    <t>we have 3 refrigerators and 1 lab referigerator, these need replacement on a 5 year cycle</t>
  </si>
  <si>
    <t>Refrigerators</t>
  </si>
  <si>
    <t xml:space="preserve">chemistry analyzer </t>
  </si>
  <si>
    <t>pipettes</t>
  </si>
  <si>
    <t>microscopes need to be professionally service and cleaned each quarter</t>
  </si>
  <si>
    <t>microscope cleaning</t>
  </si>
  <si>
    <t>Provide adequate protection for students and instructors during clinical laboratory classes</t>
  </si>
  <si>
    <t>PPE (gloves, lab coats, goggles, masks, dissinfectant wipes, etc)</t>
  </si>
  <si>
    <t xml:space="preserve"> lab material needed for students to perform testing to develop lab skills</t>
  </si>
  <si>
    <t xml:space="preserve">Laboratory supplies, i.e: reagents, media, control material </t>
  </si>
  <si>
    <t xml:space="preserve">clinical laboratory instrumentation must be maintained in order to function properly for student use.  </t>
  </si>
  <si>
    <t>maintenance contracts for instrumentation</t>
  </si>
  <si>
    <t>Peers to provide in class tutoring and mentoring to struggling students, thus increasing student success and decreasing withdrawal rate.Help students navigate certificate and processing and screening applications and checking inventory/equipment maintenance and ordering supplies</t>
  </si>
  <si>
    <t>TEA or AHS</t>
  </si>
  <si>
    <t>Staff needed to provide skills lab to students that need additional hands-on mentoring and lab technique reinforcement. For students that need hours for blood bank training rotation</t>
  </si>
  <si>
    <t>Skills Lab</t>
  </si>
  <si>
    <t>Professional development for students.</t>
  </si>
  <si>
    <t xml:space="preserve">software licenses </t>
  </si>
  <si>
    <t>software to enhance student learning outcomes</t>
  </si>
  <si>
    <t>These software programs are a resource for students to further integrate/practice the skills presented in MLT courses</t>
  </si>
  <si>
    <t>software licenses renewals</t>
  </si>
  <si>
    <t>Media Lab: RBC Case studies, WBC case studies, UA Case studies and Bacterilogy case studies.       Med Training  - multimedia comprehensive online instruction to complement classroom teachings in all MLT courses.</t>
  </si>
  <si>
    <t>Staff need to revise current in-person curriculum to convert to online for students and update lab manual</t>
  </si>
  <si>
    <t>other (professional development)</t>
  </si>
  <si>
    <t>Faculty, additional pay</t>
  </si>
  <si>
    <t>1 yr</t>
  </si>
  <si>
    <t>This conference is unique in that it is only for clinical laboratory educators for the purpose of professional development.</t>
  </si>
  <si>
    <t>CLEC Conference</t>
  </si>
  <si>
    <t>HTEC</t>
  </si>
  <si>
    <t>Spring 2024</t>
  </si>
  <si>
    <t>N/A</t>
  </si>
  <si>
    <t>1,2</t>
  </si>
  <si>
    <t>Class tutoring and mentoring Phlebotomy</t>
  </si>
  <si>
    <t>Certified Phleb. Tech</t>
  </si>
  <si>
    <t>Phlebotomy Prog Recertification</t>
  </si>
  <si>
    <t>Add'l pay for PT help</t>
  </si>
  <si>
    <t>Class tutoring and mentoring MA's</t>
  </si>
  <si>
    <t>Peer Tutoring, TEA's</t>
  </si>
  <si>
    <t>3 years</t>
  </si>
  <si>
    <t>Supplies needed for Hands on lab training</t>
  </si>
  <si>
    <t>Consumables</t>
  </si>
  <si>
    <t>Lab Supplies</t>
  </si>
  <si>
    <t>SPRING 2024</t>
  </si>
  <si>
    <t>10 YEARS</t>
  </si>
  <si>
    <t>YES</t>
  </si>
  <si>
    <t>REPLACEMENT</t>
  </si>
  <si>
    <t>Goals 1,2, &amp; 3</t>
  </si>
  <si>
    <t>WEATHER ANALYSIS IS PART OF CLASS CURRICULUM AND CURRRENT WEATHER STATION IS OUTDATED</t>
  </si>
  <si>
    <t>DESIRED</t>
  </si>
  <si>
    <t>EQUIPMENT</t>
  </si>
  <si>
    <t>NO</t>
  </si>
  <si>
    <t>Purchase and Installation of Weather Station</t>
  </si>
  <si>
    <t>ES/ESCI</t>
  </si>
  <si>
    <t>15 YEARS</t>
  </si>
  <si>
    <t>POND AND RIPARIAN RESTORATION WORK IS IMPOSSIBLE WITHOUT THE RIGHT EQUIPMENT</t>
  </si>
  <si>
    <t>NEEDED</t>
  </si>
  <si>
    <t>Paddle boat to maintain cattail population in the marsh/pond area (pond depth 12')</t>
  </si>
  <si>
    <t>10-15 YEARS</t>
  </si>
  <si>
    <t>STANDARD FOR HIKING TRAIL MAINTENANCE</t>
  </si>
  <si>
    <t>SUPPLIES</t>
  </si>
  <si>
    <t>New wood engraved plant community markers, old ones need replacement</t>
  </si>
  <si>
    <t>8-10 YEARS</t>
  </si>
  <si>
    <t>THIS CORRODED AND FELL OFF DURING COVID QUARANTINE, NEED REPLACED</t>
  </si>
  <si>
    <t>Labor for wiring of native grapevines to Bird Observation Deck</t>
  </si>
  <si>
    <t>THE BIOSWALE AREA IS AN EXPANSTION OF THE MONARCH BUTTERFLY GARDEN, MAJOR RESTORATION IS NEEDED OF THIS ECOSYSTE,</t>
  </si>
  <si>
    <t>Replanting and restoration of the Bioswale which was overtaken by non-native plant species during Covid</t>
  </si>
  <si>
    <t>10-12 YEARS</t>
  </si>
  <si>
    <t>NEW</t>
  </si>
  <si>
    <t>WHEN OUR EVENING LABS UTILIZE THE ESA FOR NIGHTTIME INSECT/ANIMAL OBSERVATIONS, THIS BECOMES A SAFETY ISSUE</t>
  </si>
  <si>
    <t>Solar lighting installed for evening lab projects in the ESA</t>
  </si>
  <si>
    <t>5 YEARS</t>
  </si>
  <si>
    <t>SAFETY IS #1 AND THE CONSTANT USE OF DEBRIS DISPOSAL REQUIRES THIS</t>
  </si>
  <si>
    <t>Ramp purchase for debris removals out of garden areas</t>
  </si>
  <si>
    <t>20+ YEARS</t>
  </si>
  <si>
    <t>TRAILS IN THE ESA HAVE LOST THEIR MARKINGS AND IDENTIFICATIONS</t>
  </si>
  <si>
    <t>Barriers for trail markers to define trails from prohibited areas of ESA</t>
  </si>
  <si>
    <t xml:space="preserve">NEEDED FOR CONSERVATION OF MALLARD DUCK, CANADIAN DUCK AND WOOD DUCK SPECIES </t>
  </si>
  <si>
    <t>Floating dock project for Mallard duck breeding observations</t>
  </si>
  <si>
    <t xml:space="preserve">BREAK THROUGH OF HOSTILE ENVIRONMENT SECTIONS </t>
  </si>
  <si>
    <t>Back-end Rototiller for harsher landscape tilling</t>
  </si>
  <si>
    <t>UPGRADE TO CURRENT COMMUNICATION STANDARDS UTILIZED BY STUDENTS</t>
  </si>
  <si>
    <t>QR code plant identification project for self-guided tours</t>
  </si>
  <si>
    <t>ADA REQUIREMENT AND NEEDED FOR SELF TOURS OF THE ESA BY SEVERAL STUDENTS UTILIZING THE ESA</t>
  </si>
  <si>
    <t>New signage throughout desperately needs to be updated (14-16 interpretation signs)</t>
  </si>
  <si>
    <t>25+ YEARS</t>
  </si>
  <si>
    <t>REQUIRED IN ORDER TO REBUILD SEVERAL PLANT COMMUNITIES DURING RESTORATION PROJECT</t>
  </si>
  <si>
    <t>30-40 tons of river rock for pond, Conifer and Desert Plant Communities</t>
  </si>
  <si>
    <t>3-5 YEARS</t>
  </si>
  <si>
    <t>UPDATED INFORMATION IN NEW FIELD GUIDES THAT HAVE BEEN REVISED OR RELEASED AND SPECIFIC TO CALIFORNIA CONSERVATION</t>
  </si>
  <si>
    <t>Update of Field Guides for ESA/SRC</t>
  </si>
  <si>
    <t>RESTORATION MATERIALS NEEDED THROUGHOUT THE ESA AND KIRSCH LANDSCAPES</t>
  </si>
  <si>
    <t>500 cubic yards of soil for recharge of plant, tree and plant community garden areas</t>
  </si>
  <si>
    <t>RESTORATION OF EACH PLANT COMMUNITY AND THE ORIGINAL SPECIES THAT EXISTED PRIOR TO COVID AND PRIOR TO LOSS FROM CLIMATE</t>
  </si>
  <si>
    <t>Planting of plants lost during Covid Quarantine in both ESA &amp; surrounding landscape of Kirsch</t>
  </si>
  <si>
    <t>Wood chips for 1.5 acres of trail filler</t>
  </si>
  <si>
    <t>15-20 YEARS</t>
  </si>
  <si>
    <t>THE CURRENT AND VERY OLD SHED IS CRUMPLING AND IT HOUSES ALL OF THE ELECTRICAL FOR THE ESA</t>
  </si>
  <si>
    <t>New shed to house ESA power supply units, current shed is wood rotted and UNSAFE</t>
  </si>
  <si>
    <t>12-15 YEARS</t>
  </si>
  <si>
    <t>ABILITY TO SCHEDULE WATERING AS NEEDED PER PLANT COMMUNITY AND CONSERVE WATER USE</t>
  </si>
  <si>
    <t>Install computerized irrigation system: hardware/software, materials and labor</t>
  </si>
  <si>
    <t>ALLOWS FOR RESTORATION WORK TO BE MANAGED IN-HOUSE BY LAB TECHNICIAN</t>
  </si>
  <si>
    <t xml:space="preserve">Purchase of small caterpillar/bulldozer for ESA </t>
  </si>
  <si>
    <t>IMPROVEMENT AND RESTORATION OF OUTDOOR CLASSROOM</t>
  </si>
  <si>
    <t>100 cubic yards of sand for restoration of Coastal Sand Dunes Plant Community</t>
  </si>
  <si>
    <t>12 YEARS</t>
  </si>
  <si>
    <t>NEW/REPLACEMENT</t>
  </si>
  <si>
    <t>LOTS OF NATIVES PLANTS LOST DURING COVID QUARANTINE, EACH OF THE 14 PLANT COMMUNITIES NEED NEW NATIVES INTEGRATED INTO THEM</t>
  </si>
  <si>
    <t>Purchase of plants through CNPS for all 14 plant communities in the ESA</t>
  </si>
  <si>
    <t>PART OF CLASS CONTENT FOR ES &amp; ESCI CLASSES</t>
  </si>
  <si>
    <t>Wood &amp; building materials for replacement of old and expansion of new organic plant beds</t>
  </si>
  <si>
    <t>POST COVID THIS WAY STATION LAB NEEDS TO BE REVITALIZED FOR OUR RESEARCH PURPOSES</t>
  </si>
  <si>
    <t>Materials and plants to rebuild the Monarch Butterfly Observation Garden</t>
  </si>
  <si>
    <t>STUDENTS UTILIZE THE TABLES IN THE ESA FOR THEIR JOURNAL WORK AND OBSERVATIONS</t>
  </si>
  <si>
    <t>Replacement of canopies and tables for students journaling work in the ESA</t>
  </si>
  <si>
    <t>5 yrs</t>
  </si>
  <si>
    <t>AS WE RAMP UP OUR PUBLIC TOURS POST-COVID, NEW STEM MATERIALS FOR ENRICHED KNOWLEDGE</t>
  </si>
  <si>
    <t xml:space="preserve">Educational materials/Science Displays </t>
  </si>
  <si>
    <t>W25</t>
  </si>
  <si>
    <t>ERMP2 Goal 1</t>
  </si>
  <si>
    <t>Needed to grow the program via marketing efforts</t>
  </si>
  <si>
    <t>Other (Marketing)</t>
  </si>
  <si>
    <t xml:space="preserve">Marketing Materials For Student Recruitment </t>
  </si>
  <si>
    <t xml:space="preserve">ES/ERM&amp;P2 </t>
  </si>
  <si>
    <t>ERMP2 Goals 1, 2</t>
  </si>
  <si>
    <t>Keep faculty current in training and knowledgeable of industry trends in ERM&amp;P2</t>
  </si>
  <si>
    <t>Other (Prof Develop)</t>
  </si>
  <si>
    <t>Professional Development (training courses/workshops &amp;  technical conferences)</t>
  </si>
  <si>
    <t>10 year</t>
  </si>
  <si>
    <t>For storage of purchased equipment and supplies</t>
  </si>
  <si>
    <t>Other (Storage Units)</t>
  </si>
  <si>
    <t xml:space="preserve">Storage units </t>
  </si>
  <si>
    <t>In support of new ERM&amp;P2 lab course.</t>
  </si>
  <si>
    <t>Misc Lab &amp; Field Supplies &amp; Safety Equipment (gloves, boots, buckets, eyewear, etc)</t>
  </si>
  <si>
    <t>ERM&amp;P2 Goals 1, 2</t>
  </si>
  <si>
    <t>In support of CTE program classes in ERM&amp;P2.</t>
  </si>
  <si>
    <t>Other (Educational Materials)</t>
  </si>
  <si>
    <t>Basic educational materials: videos, training aids, reference/technical books, etc</t>
  </si>
  <si>
    <t>Q1 2025</t>
  </si>
  <si>
    <t>Goal 1 (extends reach outside De Anza Geographic service area</t>
  </si>
  <si>
    <t>Industry Focused Publication Program Awareness- Advertisements -CALIFORNIA BUILDING NEWS</t>
  </si>
  <si>
    <t>DESIRED to reach Program Goals</t>
  </si>
  <si>
    <t>Outreach</t>
  </si>
  <si>
    <t>Program Awareness /Increase enrrollment outside geographic area</t>
  </si>
  <si>
    <t>BHES/EMBS</t>
  </si>
  <si>
    <t>2 Years</t>
  </si>
  <si>
    <t>Program Brochures (hard copy and web based)</t>
  </si>
  <si>
    <t>DESIRED to meet Program Review goals</t>
  </si>
  <si>
    <t>Program Awareness/ Outreach- Marketing Materials</t>
  </si>
  <si>
    <t>1 year for intiial purchase</t>
  </si>
  <si>
    <t>4 years- software license renewal yearly= $6,000</t>
  </si>
  <si>
    <t>Goals 1, 2 &amp; 3</t>
  </si>
  <si>
    <t>NEEDED to meet Program Review Goals</t>
  </si>
  <si>
    <t>Software integration into existing server hardware</t>
  </si>
  <si>
    <t>Interactive Mathematics Proficiency Software To Be Integrated Into EMBS Course Delivery</t>
  </si>
  <si>
    <t>Q1 2025- renewal required each year</t>
  </si>
  <si>
    <t xml:space="preserve"> 1 Year</t>
  </si>
  <si>
    <t>Goals 1,2,&amp; 3</t>
  </si>
  <si>
    <t>Continuation of 3 year project allowing students to access, manipulate and analyze lab tools and building data in online education lab classes</t>
  </si>
  <si>
    <t>Software licenses for Student Energy Database and Kirsch Center Building Monitoring system</t>
  </si>
  <si>
    <t>Community and partner company engagement--Hands on experience, inmternships and entry level jobs for students enrolled in or graduating with an EMBS or FSBM AS Degree</t>
  </si>
  <si>
    <t>Human Resource</t>
  </si>
  <si>
    <t>Aditional PT Faculty Pay- Student Internships and Entry Level Jobs for Graduates</t>
  </si>
  <si>
    <t>20 years</t>
  </si>
  <si>
    <t>Autoclave</t>
  </si>
  <si>
    <t>Biology</t>
  </si>
  <si>
    <t>Media Dispenser</t>
  </si>
  <si>
    <t>Ice Machine</t>
  </si>
  <si>
    <t>Refrigerator</t>
  </si>
  <si>
    <t>Glassware Washer</t>
  </si>
  <si>
    <t>25 years</t>
  </si>
  <si>
    <t>-20C Freezer</t>
  </si>
  <si>
    <t>10 years</t>
  </si>
  <si>
    <t>EKG Machine</t>
  </si>
  <si>
    <t>5 years</t>
  </si>
  <si>
    <t>Eye Model</t>
  </si>
  <si>
    <t>15 years</t>
  </si>
  <si>
    <t>Blood Cell Model</t>
  </si>
  <si>
    <t>Blood Components Model</t>
  </si>
  <si>
    <t>Silicone Rubber Grip Mitts</t>
  </si>
  <si>
    <t>Biology Posters in Other Languages</t>
  </si>
  <si>
    <t>Electronic Cart</t>
  </si>
  <si>
    <t>eMind Dissection Tutorials/Simulations</t>
  </si>
  <si>
    <t>pH Tester</t>
  </si>
  <si>
    <t>7 years</t>
  </si>
  <si>
    <t>Water Tester</t>
  </si>
  <si>
    <t>Dissection Needles</t>
  </si>
  <si>
    <t>Surgical Forceps</t>
  </si>
  <si>
    <t>DNA Model</t>
  </si>
  <si>
    <t>Human Vertebrate Pathology Set</t>
  </si>
  <si>
    <t>Dual Sex Urinary System Model</t>
  </si>
  <si>
    <t>Human Stomach Model</t>
  </si>
  <si>
    <t>Kidney Model with Adrenal Gland</t>
  </si>
  <si>
    <t>Urinary System Model</t>
  </si>
  <si>
    <t>Segmented Lung Model</t>
  </si>
  <si>
    <t>Reflex Hammers</t>
  </si>
  <si>
    <t>Motor Neuron Anatomy Model</t>
  </si>
  <si>
    <t>Fruit Types Riker Mount</t>
  </si>
  <si>
    <t>Animal Cell Model</t>
  </si>
  <si>
    <t>YSI Water Quality Meter</t>
  </si>
  <si>
    <t>Animal Skulls</t>
  </si>
  <si>
    <t>Flexible Vertebral Column</t>
  </si>
  <si>
    <t>Weighing Balance</t>
  </si>
  <si>
    <t>Digital Hot Plates</t>
  </si>
  <si>
    <t>Functional Sacromere Model</t>
  </si>
  <si>
    <t>Bone Microanatomy Model</t>
  </si>
  <si>
    <t>ELISA Microplate Reader</t>
  </si>
  <si>
    <t>CRISPR Kit</t>
  </si>
  <si>
    <t>Mobile Laptop Charging Cart</t>
  </si>
  <si>
    <t>Slide Trays</t>
  </si>
  <si>
    <t>Prepared Slides, Biology</t>
  </si>
  <si>
    <t>Individual Human Bones</t>
  </si>
  <si>
    <t>Nanodrop Spectrophotometer</t>
  </si>
  <si>
    <t>Laptops for Vernier System</t>
  </si>
  <si>
    <t>Many students taking courses in Biology have busy schedules, outside jobs and family responsibilities and limited access to specimens/processes and models. Having this equipment allows students access to materials for study and practice outside of lab and at varying times and help us to try and narrow the equity gap for retention and more importantly success in the life sciences.
Having the ability to actually conduct experiments in the classroom and having lab materials available gives students hands on experience and makes the content more understandable and relevant essential for student success.
Including resources that allow students to move at their own pace, having teachable slides to every student in real time and having adequate updated instrumentation/equipment that is working properly will provide all students with enhanced learning experiences and give students who need extra help or time in mastering the information an opportunity for that learning experience.
To serve the students well that are pursuing science careers; it is imperative to stay current on the technology. By updating technology will help reach this goal. Including resources that allow students to move at their own pace, and having adequate updated instrumentation/equipment that is working properly will provide all students with enhanced learning experiences and give students
who need extra help or time in mastering the information an opportunity for that learning
experience</t>
  </si>
  <si>
    <t>Equipment/Software</t>
  </si>
  <si>
    <t>Human Physiology with Vernier</t>
  </si>
  <si>
    <t>Biological, Health, and Environmental Sciences Division</t>
  </si>
  <si>
    <t>*Approval received by Tina Lockwood, Eric Olague, and Joel Cortez. Will submit ticket number for request when assigned funding</t>
  </si>
  <si>
    <t>Expansion of the phlebotomy lab</t>
  </si>
  <si>
    <t>Re Design Space</t>
  </si>
  <si>
    <t>Item 3 Resourse Request List- Applies to Program Review Goals 1,2 and 3</t>
  </si>
  <si>
    <t>Install Matehmetaics Proficiency Software on Server (ETS and Facilities)</t>
  </si>
  <si>
    <t>EMBS</t>
  </si>
  <si>
    <t>Item 2 Resource Request List- Applies to Program Review Goals 1, 2, and 3</t>
  </si>
  <si>
    <t>Update /Reinstall Software License on Server (ETS and Facilities)</t>
  </si>
  <si>
    <t>*</t>
  </si>
  <si>
    <t>Major Renovations (Cabinets &amp; Tables) - S51, S52, SC 2116</t>
  </si>
  <si>
    <t>BioSafety Cabinets - Science Center 2</t>
  </si>
  <si>
    <t>Faucet Change, longer goose neck in S51, S52</t>
  </si>
  <si>
    <t>Electrical - Socket Change in S52</t>
  </si>
  <si>
    <t>Division: Biological, Health, and Environmental Sciences Division</t>
  </si>
  <si>
    <t>Will order once funding is approved</t>
  </si>
  <si>
    <t>5+</t>
  </si>
  <si>
    <t>Goal 1, 2, 3</t>
  </si>
  <si>
    <t>Directly aligned with The Film/TV's Program Learning Outcomes</t>
  </si>
  <si>
    <t>LED walls are required for virtual production, a modern workflow that students get trained on at some of the top film schools. New course in gaming in animation will be offered and the LED walls are needed for hands-on class instruction. Providing students with hands-on experience with this cutting-edge technology will enable their future success in the workplace and when transfering.</t>
  </si>
  <si>
    <t>Curved LED Walls system for virtual production and motion capture</t>
  </si>
  <si>
    <t>Film/TV</t>
  </si>
  <si>
    <t xml:space="preserve">Winter Quarter 2024 </t>
  </si>
  <si>
    <t>Needed for an immersive zoom meetings experience between the students and the guest speakers</t>
  </si>
  <si>
    <t>Meeting Owl 3 with bar video and expansion mic kit for larger classroom spaces or similar model</t>
  </si>
  <si>
    <t>Winter Quarter 2024</t>
  </si>
  <si>
    <t>Goal 1, 2</t>
  </si>
  <si>
    <t xml:space="preserve">Equity issue for students needing access to this professional equipment required on a film set. </t>
  </si>
  <si>
    <t>Sennheiser EW500 64 combo kit with case (similar models of like quality may be substituted in the case of inventory issues or evolving student needs)</t>
  </si>
  <si>
    <t>Zoom F8N kit with sound bag (similar models of like quality may be substituted in the case of inventory issues or evolving student needs)</t>
  </si>
  <si>
    <t>DJI RS3 Pro combo, hard case (similar models of like quality may be substituted in the case of inventory issues or evolving student needs)</t>
  </si>
  <si>
    <t>10+</t>
  </si>
  <si>
    <t>C-stands</t>
  </si>
  <si>
    <t>Winter-Spring Quarter 2024</t>
  </si>
  <si>
    <t xml:space="preserve">GVM BV-98 2 battery with dual charger </t>
  </si>
  <si>
    <t xml:space="preserve">Scrim set </t>
  </si>
  <si>
    <t>Equity issue for students without equipment funds.  Provides wider access to professional equipment.</t>
  </si>
  <si>
    <t>Tilta Nucleus M lens controll system kit (similar model of like quality may be substituted in the case of inventory issues or evolving student needs)</t>
  </si>
  <si>
    <t>Chiopt zoom cinema lens kit, 28-85mm (similar models of like quality may be substituted in the case of inventory issues or evolving student needs)</t>
  </si>
  <si>
    <t>Ninja 5.2" recording monitor (similar models of like quality may be substituted in the case of inventory issues or evolving student needs)</t>
  </si>
  <si>
    <t>Shogun Ultra 7"(similar models of like quality may be substituted in the case of inventory issues or evolving student needs)</t>
  </si>
  <si>
    <t>Camvate Directors monitor cage (similar models of like quality may be substituted in the case of inventory issues or evolving student needs)</t>
  </si>
  <si>
    <t>andycine, monitor care cage 5.2" (similar models of like quality may be substituted in the case of inventory issues or evolving student needs)</t>
  </si>
  <si>
    <t>Sirui cinema primes, 35,50,75,100 (similar models of like quality may be substituted in the case of inventory issues or evolving student needs)</t>
  </si>
  <si>
    <t>Advanced camera kits, such as the Sony FX9 kit or similar as models evolve and student needs change</t>
  </si>
  <si>
    <t>Intermediate camera kits, such as the Sony FX3 kit or similar as models evolve and student needs change</t>
  </si>
  <si>
    <t>3+</t>
  </si>
  <si>
    <t>Equity issue for students needing to access this professional screenwriting software.  Faculty licenses needed, as well.</t>
  </si>
  <si>
    <t>Final Draft software</t>
  </si>
  <si>
    <t>Ongoing</t>
  </si>
  <si>
    <t>Annual need</t>
  </si>
  <si>
    <t>Instructional classroom use, supporting all courses, necessary for instruction in classrooms with unstable internet connection in the ATC building basement. Continuing to build a physical DVD library during times of online instruction is crucial considering the future college savings realized from ongoing online rentals; purchased titles carry a one-time cost only compared to streaming services; many DVD/Blu-ray titles unavailable on Kanopy and Swank</t>
  </si>
  <si>
    <t>DVD/Blu-rays</t>
  </si>
  <si>
    <t>Equity issue for students needing to access this professional color grading software</t>
  </si>
  <si>
    <t>Blackmagic DaVinci Resolve Studio</t>
  </si>
  <si>
    <t xml:space="preserve">Database software  to access 3,000+ titles and data of Film/TV collection of DVD/Blu-rays, laserdiscs, tapes, and 16mm film prints </t>
  </si>
  <si>
    <t>Filemaker Pro Software</t>
  </si>
  <si>
    <t>Subscription-based cloud software that allows instructors to draw upon animations directly, frame-by-frame, and add frame-accurate comments during class critiques and later while grading. Students show greater improvement when given such detailed and precise feedback.</t>
  </si>
  <si>
    <t>SyncSketch Software</t>
  </si>
  <si>
    <t>Expands the content of Richard Williams' seminal animation book with video instruction, animated versions of book examples, and additional examples not in his book. Our student population prefers digital content, and the lessons and videos would augment their instruction.</t>
  </si>
  <si>
    <t>“Animator’s Survival Kit" App for iPads</t>
  </si>
  <si>
    <t>Captures stop motion for camera/shoot setups for online F/TV 66A Basic Techniques of Animation: Stop Motion. Equity issue as it enables students to access the software from off campus for free.</t>
  </si>
  <si>
    <t>Bluetooth USB controller to work with Dragonframe software</t>
  </si>
  <si>
    <t>Dragonframe software (substitute for Stop Motion Studio Pro 2)</t>
  </si>
  <si>
    <t>Annual support for our 2D animation software, Toon Boom Harmony Advanced</t>
  </si>
  <si>
    <t>Support - Toon Boom Harmony Advanced Gold - Institution</t>
  </si>
  <si>
    <t>Basic supplies for classes, such as animation peg bars, index cards for storyboards and flipbooks, inexpensive armatures and clay.</t>
  </si>
  <si>
    <t>Various Animation Supplies</t>
  </si>
  <si>
    <t>Essential  to  increase student success, provide equity for underrepresented populations and serve them better.</t>
  </si>
  <si>
    <t>Temporary Tutor Employees, if student employees unavailable</t>
  </si>
  <si>
    <t>Paid Temporary Tutors for Production, Animation and Screenwriting</t>
  </si>
  <si>
    <t>Essential  to  increase student success, provide equity for underrepresented populations and serve them better. Includes student employee benefits.</t>
  </si>
  <si>
    <t>Peer Tutors</t>
  </si>
  <si>
    <t>Peer Tutors / Technical Assistants for Production and Animation</t>
  </si>
  <si>
    <t xml:space="preserve">Allows for the continuous and highly specialized practical training of faculty on the latest professional industry workflows for our CTE program. </t>
  </si>
  <si>
    <t>Guest Speaker Events/Professional Development</t>
  </si>
  <si>
    <t>Professional Development/Guest Speakers</t>
  </si>
  <si>
    <t>Fall Quarter 2024-Winter Quarter 2025</t>
  </si>
  <si>
    <t>New (Annual need to be able to offer F/TV 22)</t>
  </si>
  <si>
    <t>Goal 1, 3</t>
  </si>
  <si>
    <t>Purchase, process and digitally transfer 16mm and 35mm motion picture filmstock for production, editing and distribution in a core course for the A.S.-T. in Film, Television, and Electronic Media; equity issue.</t>
  </si>
  <si>
    <t>16mm Motion Picture Film Stock, Development, and Digital Transfer Service</t>
  </si>
  <si>
    <t>Fall Quarter 2024</t>
  </si>
  <si>
    <t>Renewal (Annual need)</t>
  </si>
  <si>
    <t>Provides film streaming support to all students enrolled in online courses and contributes to equitable access to media</t>
  </si>
  <si>
    <t>Online Film Access: Swank Digital Campus annual license</t>
  </si>
  <si>
    <t>Spring Quarter 2024</t>
  </si>
  <si>
    <t>Annual remote hosting/subscription and maintenance fee for equipment reservation, checkout, and inventory management. Provides better student access to equipment, and thus enhances success through hands-on learning.</t>
  </si>
  <si>
    <t>WebCheckout equipment management software</t>
  </si>
  <si>
    <t>fall 24</t>
  </si>
  <si>
    <t>3+ years</t>
  </si>
  <si>
    <t>Continue to grow enrollment and provide up-to-date career training using approprite tools.</t>
  </si>
  <si>
    <t>New equipment needed to provide students with access to modern techniques and practices in digital photography.</t>
  </si>
  <si>
    <t>Apple 12in Ipad Pro with Pencil</t>
  </si>
  <si>
    <t>Photography</t>
  </si>
  <si>
    <t>spring 24</t>
  </si>
  <si>
    <t>5+ years</t>
  </si>
  <si>
    <t>Continue to grow enrollment</t>
  </si>
  <si>
    <t>Improve student classroom experience.  Increase equitable access by providing loaners.</t>
  </si>
  <si>
    <t>Nikon Zf digital camera with 40mm lens and accessories or equivalent camera system with lens</t>
  </si>
  <si>
    <t>Fuji GFX 100II with 110mm Lens and 30mm Lens with accessories or equivalent Medium format digital with specialized lens</t>
  </si>
  <si>
    <t>Fall 23</t>
  </si>
  <si>
    <t>Improve Department Facilities</t>
  </si>
  <si>
    <t>Improve student classroom experience</t>
  </si>
  <si>
    <t>Profoto A2 Monolights with Accessories</t>
  </si>
  <si>
    <t>Summer 2024</t>
  </si>
  <si>
    <t>Replacement for current units, which are worn</t>
  </si>
  <si>
    <t>Headphones for piano classroom</t>
  </si>
  <si>
    <t>Music</t>
  </si>
  <si>
    <t>maintenance/leak pads</t>
  </si>
  <si>
    <t>Piccolo by Yamaha</t>
  </si>
  <si>
    <t>replace lossen endpin</t>
  </si>
  <si>
    <t>Bass</t>
  </si>
  <si>
    <t>Stuck valves</t>
  </si>
  <si>
    <t>Bariton</t>
  </si>
  <si>
    <t>replace 2 spit valves and a hardware screw</t>
  </si>
  <si>
    <t>Tuba</t>
  </si>
  <si>
    <t>maintenance/Oil and clean</t>
  </si>
  <si>
    <t>Alto Sax by Selmer</t>
  </si>
  <si>
    <t>Replace current obsolescent mallet.</t>
  </si>
  <si>
    <t>Marimba Mallets Blue Yarn, by Balter Basic Series, BB@</t>
  </si>
  <si>
    <t>Yarn Mallets - Birch, by Balter Ensemble Series, 11B</t>
  </si>
  <si>
    <t>Bass drum mallet, by Ludwig Payson, L310</t>
  </si>
  <si>
    <t>Minimize student expenditures by loaning instruments</t>
  </si>
  <si>
    <t>Violin, by Cremona, SV-1400</t>
  </si>
  <si>
    <t>To expand concert band instrumentation to accommodate more students.</t>
  </si>
  <si>
    <t>Bass Flute, by Altus, BF823SE</t>
  </si>
  <si>
    <t>Concert Band and Jazz Band requires at least two drumsets for the classes and performances but the school has one only. Also the stands and legs are old, which doesn't hold up the drums and cymbols safely, and makes it hard to move from A31 to the VPAC and other rooms for concerts.</t>
  </si>
  <si>
    <t>Drum Set, by Mapex, AR628SFU-UM</t>
  </si>
  <si>
    <t>Replace current obsolescent instrument. Glockenspil is used in almost every piece of concert band repertoire, the current instrument which has been sent for repair for many years, made it very undesirable for students to play on.</t>
  </si>
  <si>
    <t>Concert Bell/Glockenspiel, by Yamaha, YG1210</t>
  </si>
  <si>
    <t>Cordoba Protege C1 Nylon String Acoustic Guitar - Spruce</t>
  </si>
  <si>
    <t>ASAP/S24</t>
  </si>
  <si>
    <t>Yee</t>
  </si>
  <si>
    <t>Narrow Equity Gaps For Latin X Students</t>
  </si>
  <si>
    <t xml:space="preserve">Previous units have died and were surplused. Replacements are need to support progoram, specifically student project and  portfolio printing. This will support in the works UI/UX degree certificate track that is in the works. </t>
  </si>
  <si>
    <t>Epson Art Printer 13x19</t>
  </si>
  <si>
    <t>VA&amp;D-GID</t>
  </si>
  <si>
    <t>Upgraded replacement for older unit. Samller version, easier to emplace in new facility. Unable to fix current unit as manufacturer no longer exists and electronic components cannot be replaced.</t>
  </si>
  <si>
    <t>Planer, larger</t>
  </si>
  <si>
    <t>VA&amp;D-Sculpture</t>
  </si>
  <si>
    <t>Sander, large</t>
  </si>
  <si>
    <t>As soon as funded</t>
  </si>
  <si>
    <t>15+ years</t>
  </si>
  <si>
    <t>This will make chemical storage and mixing easier and help minimize safety risks in moving of materials</t>
  </si>
  <si>
    <t>Equiptment</t>
  </si>
  <si>
    <t>Manufacturer: Alpine Kilns Part No: ALGFT16BSGlaze mixing and chemical storage table or similiar</t>
  </si>
  <si>
    <t xml:space="preserve">VAD/CERAMICS </t>
  </si>
  <si>
    <t xml:space="preserve">Bats get warped over time. Students need new bats to complete projects in all wheel throwing clases. </t>
  </si>
  <si>
    <t>Potter Wheel Bats Manufacturer: Speedball
Part No: BB12</t>
  </si>
  <si>
    <t xml:space="preserve">8 years </t>
  </si>
  <si>
    <t xml:space="preserve">Kiln Shelves are an intregal component to running a ceramics studio. They wear down with use. Right now our shelves need to be replaced as student's wares are beginning damaged by existing shelves.  </t>
  </si>
  <si>
    <t xml:space="preserve"> Kiln Shelves 4  Part No: RF204 Half Round Kiln Shelf</t>
  </si>
  <si>
    <t xml:space="preserve"> Kiln Shelves are an intregal component to running a ceramics studio. They wear down with use. Right now our shelves need to be replaced as student's wares are beginning damaged by existing shelves.  </t>
  </si>
  <si>
    <t>Kiln Shelves 3Manufacturer: Laguna
Part No: RF-330</t>
  </si>
  <si>
    <t>Kiln Shelves 2Manufacturer: Laguna
Part No: RF-344</t>
  </si>
  <si>
    <t>Kiln Shelves 1Manufacturer: Laguna
Part No: RF-333</t>
  </si>
  <si>
    <t>as soon as the fund is available</t>
  </si>
  <si>
    <t>New and replacement</t>
  </si>
  <si>
    <t>Goal 2. Enrollment Goal 3. multimedia</t>
  </si>
  <si>
    <t>They support the educational goals of preparing students for modern journalism by providing them with the necessary tools and resources to produce high-quality multimedia content and meet industry standards. Additionally, having access to these supplies enhances students' hands-on learning experiences and contributes to the overall success of the journalism program.</t>
  </si>
  <si>
    <t>They are essential for maintaining the functionality of equipment, ensuring the efficiency of La Voz News operations, and providing students with the resources needed to develop multimedia journalism skills effectively.</t>
  </si>
  <si>
    <t>desired</t>
  </si>
  <si>
    <t>Laptops</t>
  </si>
  <si>
    <t>Journalism</t>
  </si>
  <si>
    <t>Procuring Adobe software licenses for Journalism students aligns seamlessly with our program's mission, as it prioritizes the provision of cutting-edge tools to empower students with real-world, industry-standard skills, fostering creativity, innovation, and professional readiness in the dynamic field of journalism.</t>
  </si>
  <si>
    <t xml:space="preserve">It empowers students with industry-standard tools to continue working on their publication off campus, as the number of the hours on campus does not suffice.  </t>
  </si>
  <si>
    <t>Adobe software license for Journalism students to use off campus on La Voz newspaper creation.</t>
  </si>
  <si>
    <t>It aligns with our mission by promoting technological proficiency and journalistic excellence. It supports our commitment to providing students with advanced tools for accurate and efficient content creation, fostering a learning environment that prepares them for success in modern media landscapes.</t>
  </si>
  <si>
    <t>It enhances efficiency in data analysis, ensures accuracy in journalistic reporting, and provides an inclusive tool for our journalism students.</t>
  </si>
  <si>
    <t>Consumable</t>
  </si>
  <si>
    <t>Otter.AI subscription to transcribe audio and video content of  interviews.</t>
  </si>
  <si>
    <t>end of each year</t>
  </si>
  <si>
    <t>It enhances the program's connectivity to industry standards, fosters collaboration with professional networks, and provides a tangible resource for staying updated on best practices and emerging trends in journalism, contributing to the continual improvement and relevance of our journalism education curriculum</t>
  </si>
  <si>
    <t>It provides our students with valuable networking opportunities, contest opportunities, access to industry insights, professional development resources, and exposure to diverse perspectives.</t>
  </si>
  <si>
    <t>Annual subscriotion to journalism associations and organizations including JACC, CCMA, CNPA, CMA and ACP</t>
  </si>
  <si>
    <t>It aligns with our mission by providing students with a practical and accessible design tool. This investment supports our commitment to fostering creativity, enhancing visual communication skills, and elevating the quality of our student publication, ensuring that our students are well-equipped for success in the ever-evolving landscape of media and communication.</t>
  </si>
  <si>
    <t>It empowers students with a user-friendly and versatile design tool, fostering creativity, visual storytelling, and enhancing the overall quality and impact of our publication.</t>
  </si>
  <si>
    <t xml:space="preserve">Canva subscription to illustrate images and graphs for the student publication. </t>
  </si>
  <si>
    <t>It's aligned with the mission by advancing our commitment to digital innovation and accessibility, ensuring the preservation and broader dissemination of academic and journalistic content to a diverse audience, while also leveraging analytics to enhance our understanding of reader engagement and preferences.</t>
  </si>
  <si>
    <t xml:space="preserve">It facilitates digital preservation, helps wider readership, and enhances engagement with multimedia content while providing valuable analytics. It's a storage for the first draft of history. </t>
  </si>
  <si>
    <t>Issuu subscription to archive online versions of print newspaper.</t>
  </si>
  <si>
    <t>Cables, USBs, office supplies, photo/video/audio recording accessories, such as mics, tripods, lenses, caps, filters, chargers, camera bags,etc.</t>
  </si>
  <si>
    <t>It provides students with the necessary tools and skills to produce high-quality multimedia content, fostering creativity, and preparing them to excel in the evolving field of journalism.</t>
  </si>
  <si>
    <t xml:space="preserve">La Voz staff, photographers and videographers need cameras and camcorders to cover events and report on them for La Voz News. </t>
  </si>
  <si>
    <t>Cameras and camcorders</t>
  </si>
  <si>
    <t xml:space="preserve"> It fulfills our program's mission to engage in civic capacity, cultural diversity, and social responsibility through responsible journalism.</t>
  </si>
  <si>
    <t>Paying to print the student publication/newspaper is part of the curriculum and justifiable as it ensures the dissemination of high-quality, informative content to our campus and the broader community,</t>
  </si>
  <si>
    <t xml:space="preserve">Printing the La Voz publication, posters, flyers, banners, etc. </t>
  </si>
  <si>
    <t>It directly supports our mission to provide engaging storytelling and high-quality journalism with professional lighting for live streaming, YouTube, and photography projects.</t>
  </si>
  <si>
    <t>It enhances the quality of multimedia content produced by our program.</t>
  </si>
  <si>
    <t>Neewer 18" Led Video Light Panel Lighting Kit with Remote, 2-Pack 45W Dimmable Bi-Color +Light Stand, 3200K–5600K Soft Light CRI 97+ 4800Lux for Game/Live Streaming/YouTube/Photography</t>
  </si>
  <si>
    <t xml:space="preserve"> This directly supports  our program's mission of delivering high-quality, engaging storytelling.</t>
  </si>
  <si>
    <t>The purchase of a wireless microphone is essential to improve audio quality and capture clear, immersive sound for journalism and multimedia projects.</t>
  </si>
  <si>
    <t>Sennheiser Pro Audio 100 Portable Wireless Microphone System, A1, ew 135P G4-G</t>
  </si>
  <si>
    <t>journalism</t>
  </si>
  <si>
    <t>A drone purchase aligns directly with the program mission by enhancing journalism quality and indirectly by promoting broader educational goals.</t>
  </si>
  <si>
    <t>A drone purchase for our journalism program justifies enhanced storytelling, efficiency, and educational benefits, ensuring our competitiveness in modern journalism.</t>
  </si>
  <si>
    <t>Instructional material and equipment – drone</t>
  </si>
  <si>
    <t>Language Arts</t>
  </si>
  <si>
    <t>Applied Technologies</t>
  </si>
  <si>
    <t>Automotive Technology</t>
  </si>
  <si>
    <t>TEAs</t>
  </si>
  <si>
    <t>Personnel</t>
  </si>
  <si>
    <t>To help our struggling evening students in the shop</t>
  </si>
  <si>
    <t>Spr 2025</t>
  </si>
  <si>
    <t>Incl benefits</t>
  </si>
  <si>
    <t>Peer tutors (student employees)</t>
  </si>
  <si>
    <t>To help our struggling day students in the classroom</t>
  </si>
  <si>
    <t>Low Amp Meters</t>
  </si>
  <si>
    <t>More specialy meters for student use in multiple evening classes</t>
  </si>
  <si>
    <t>Included</t>
  </si>
  <si>
    <t>Transmission disassembly benches</t>
  </si>
  <si>
    <t>Replace old under-used benches in the powertrain lab with modern multi-use benches</t>
  </si>
  <si>
    <t>Indirectly</t>
  </si>
  <si>
    <t>Trace Boss upgrade kit</t>
  </si>
  <si>
    <t>Modern piston rings require a very specific cylinder wall surface texture.  The Trace Boss kit allows students to inspect the cylinder wall finish under a special microscope to qualify their work</t>
  </si>
  <si>
    <t>Dual axis leveling table</t>
  </si>
  <si>
    <t>More efficient part set-up in new surfacing machne, allowing more students to complete tasks</t>
  </si>
  <si>
    <t>Work Carts</t>
  </si>
  <si>
    <t>Carts are for all instructors to share.  Used for transporting class supplies and demonstration items to the classrooms and lab</t>
  </si>
  <si>
    <t>Hybrid/EV trainer</t>
  </si>
  <si>
    <t>Help classroom instruction of emerging fields</t>
  </si>
  <si>
    <t>0-3" Outside Micrometer Set</t>
  </si>
  <si>
    <t>Provide more equipment for individual learning opportunities</t>
  </si>
  <si>
    <t>Valve Vacuum Tester Kit</t>
  </si>
  <si>
    <t>Replace broken tester used to verify that students have completed tasks successfully</t>
  </si>
  <si>
    <t>Cylinder Head Holders</t>
  </si>
  <si>
    <t>Increase the quantity of cylinder head holders to accommodate the increase in enrollment</t>
  </si>
  <si>
    <t>Valve Seat Run-out Gauge</t>
  </si>
  <si>
    <t>Replace broken concentricity gauge.  Students use this gauge daily to verify quality of machine work completed</t>
  </si>
  <si>
    <t>Engine and Hydraulic Lab Scope</t>
  </si>
  <si>
    <t>New electronic test eqiupment used for diagnosing engine faults.  This will help students be exposed to some new techniques which are used in shops</t>
  </si>
  <si>
    <t>Display for main shop / alignment machines</t>
  </si>
  <si>
    <t xml:space="preserve">Equipment </t>
  </si>
  <si>
    <t xml:space="preserve">Needed </t>
  </si>
  <si>
    <t>Enable large groups of students to see demonstrations in the lab</t>
  </si>
  <si>
    <t>Replacement current probes</t>
  </si>
  <si>
    <t>Commonly broken item with repearted use</t>
  </si>
  <si>
    <t>Battery Chargers</t>
  </si>
  <si>
    <t xml:space="preserve">No </t>
  </si>
  <si>
    <t>Increase the quantity of battery chargers needed to maintain the batteries in our fleet of district-owned vehicles</t>
  </si>
  <si>
    <t xml:space="preserve">new </t>
  </si>
  <si>
    <t>Dial Bore Gauge</t>
  </si>
  <si>
    <t>Replacement for broken gauge, used daily by students</t>
  </si>
  <si>
    <t>Machine coolant</t>
  </si>
  <si>
    <t>Materials</t>
  </si>
  <si>
    <t>Macbine coolant needs to be replace each year for proper results in our cylinder hone machine, as coolant degrades over time</t>
  </si>
  <si>
    <t>Alldata</t>
  </si>
  <si>
    <t>Web-based software</t>
  </si>
  <si>
    <t>Service information for students to use during lab assignments</t>
  </si>
  <si>
    <t>Shop Key</t>
  </si>
  <si>
    <t>ATRA Membership</t>
  </si>
  <si>
    <t>Association membership and access to online training modules</t>
  </si>
  <si>
    <t>AERA Membership &amp; Prosis Pro subscription</t>
  </si>
  <si>
    <t>Association membership and Service information for students to use during lab assignments</t>
  </si>
  <si>
    <t xml:space="preserve">Auto Meter BVA-34 </t>
  </si>
  <si>
    <t>We need an increase in quantity to support our higher enrollment in the introductory classes and our basic electrical classes</t>
  </si>
  <si>
    <t>Connecting rod resizing machine</t>
  </si>
  <si>
    <t>Our exisiting machine will need to get updated sometime soon as it is over 50 years old.  This request is made if funds are available</t>
  </si>
  <si>
    <t>DMT</t>
  </si>
  <si>
    <t>Engine Lathes</t>
  </si>
  <si>
    <t>CTE program success all groups/Career Exploration and Development /  Skill Development /Skill and Program Integration. Will allow students to access advanced technology in beginning courses, increasing success rates and lowering equity gap</t>
  </si>
  <si>
    <t>Directlty</t>
  </si>
  <si>
    <t>R</t>
  </si>
  <si>
    <t>F24</t>
  </si>
  <si>
    <t>3D Printer Post Processing Equipmentt</t>
  </si>
  <si>
    <t xml:space="preserve">DMT </t>
  </si>
  <si>
    <t>3D Printers (additional for more hands on participation)</t>
  </si>
  <si>
    <t>Vibratory, Chamber Part Tumbler</t>
  </si>
  <si>
    <t>Burr king Belt parts Finisher</t>
  </si>
  <si>
    <t>Coolant Recycler</t>
  </si>
  <si>
    <t>5 Axis CNC Mill (Suoer Speed)</t>
  </si>
  <si>
    <t>Factory Wiz (DNC Monitoring - CNC Classes)</t>
  </si>
  <si>
    <t>Software - CTE program success/Increase core competencies/ExpandCareer Exploration and Development/Increase student success rates</t>
  </si>
  <si>
    <t>F 24</t>
  </si>
  <si>
    <t>Mastercam annual update</t>
  </si>
  <si>
    <t xml:space="preserve">NIMS National Certification annual </t>
  </si>
  <si>
    <t>Vericut Simulation annual update</t>
  </si>
  <si>
    <t>NX (both CAD and CAM)  annual update</t>
  </si>
  <si>
    <t>CMM Manager Software All CMM Machnes</t>
  </si>
  <si>
    <t>processing Software Cad to Print</t>
  </si>
  <si>
    <t>SolidWorks CAD annual update</t>
  </si>
  <si>
    <t>ACCT</t>
  </si>
  <si>
    <t>Seminar attendance</t>
  </si>
  <si>
    <t xml:space="preserve">Seminar </t>
  </si>
  <si>
    <t>To stay up-to-date with industry trends which will help faculty support students with necessary educational and technical abilities and prepare them for higher education.</t>
  </si>
  <si>
    <t>Improve teaching methods and offerings</t>
  </si>
  <si>
    <t>Summer 2023</t>
  </si>
  <si>
    <t>2500x2</t>
  </si>
  <si>
    <t>Tutoring</t>
  </si>
  <si>
    <t>To help our struggling day students in the classroom.  Tutors will help students who need assistance with understanding the concepts. Also, peer-tutoring creates more opportunities for students to  ask questions, and learn. The students  may feel comfortable and open when interacting with a peer and the additional help will allow for greater understanding and help in reducing equity gap as well. Students will also meet their transfer goals.</t>
  </si>
  <si>
    <t xml:space="preserve">Spring 23 </t>
  </si>
  <si>
    <t>Business</t>
  </si>
  <si>
    <t>Camtasia/Snagit License Renewal</t>
  </si>
  <si>
    <t>This software is required to create teaching video materials for online and hybrid classes.</t>
  </si>
  <si>
    <t>Basic teaching need (Fritz, Karia, Garbe, Spencer)</t>
  </si>
  <si>
    <t>Replacement for expiring software</t>
  </si>
  <si>
    <t>Yes-existing resource used by faculty</t>
  </si>
  <si>
    <t>169+72 = 241</t>
  </si>
  <si>
    <t>American Marketing Association Membership</t>
  </si>
  <si>
    <t>This membership allows faculty access to articles, webinars,toolkits, and courses on cutting edge topics from industry.</t>
  </si>
  <si>
    <t>Diectly related to keeping Business programs up to date</t>
  </si>
  <si>
    <t>Basic teaching need (Karia, Garbe, Spencer)</t>
  </si>
  <si>
    <t>Replacement for expiring membership</t>
  </si>
  <si>
    <t>American Management Association Membership</t>
  </si>
  <si>
    <t>Basic teaching need (Karia, Spencer)</t>
  </si>
  <si>
    <t>Replacement for expiring membership; additional faculty</t>
  </si>
  <si>
    <t>Ipad</t>
  </si>
  <si>
    <t>This is needed to record a lecture in class which will be used for other online sections.</t>
  </si>
  <si>
    <t>Directly related to instruction of students.</t>
  </si>
  <si>
    <t>Basic Teaching need (Salah)</t>
  </si>
  <si>
    <t>CIS</t>
  </si>
  <si>
    <t>CodeLab online tutorial free to all</t>
  </si>
  <si>
    <t>Paid through August 31, 2024 but will need again for 2024-25.</t>
  </si>
  <si>
    <t>Supports students</t>
  </si>
  <si>
    <t>1 Year</t>
  </si>
  <si>
    <t>$13,000.00
PAID for 2023-24</t>
  </si>
  <si>
    <t>zyBooks provided for each beginning programming student to ensure equity</t>
  </si>
  <si>
    <t>License</t>
  </si>
  <si>
    <t>Paid through August 31, 2024 but will need again for 2024-25</t>
  </si>
  <si>
    <t>Replace</t>
  </si>
  <si>
    <t>$50,000.00
PAID for 2023-24</t>
  </si>
  <si>
    <t>Tutors - Peer</t>
  </si>
  <si>
    <t>Salary</t>
  </si>
  <si>
    <t xml:space="preserve">1. Underserved student populations
2. No, tutors will help students who need assistance with understanding the concepts
3.Peer-tutoring creates more opportunities for students to  ask questions, and learn. The students  may feel comfortable and open when interacting with a peer and the additional help will allow for greater understanding and help in reducing equity gap as well. 
$12x10hr/Wkx11wks=10,560
</t>
  </si>
  <si>
    <t>Supports student by reexplining concepets as well as assisting students to debug their code.</t>
  </si>
  <si>
    <t>Teaching Assistants</t>
  </si>
  <si>
    <t>CIS volunteer assistants are to get certificates acnowledging help assisting their peers and a special event to celebrate.  These students 1) provide valuable assistance to students from our underrepresented groups 2) which helps to close the gap, and 3) make more students in the underrepresented groups feel that "they can".</t>
  </si>
  <si>
    <t>Supports students by assisting them debugging their code</t>
  </si>
  <si>
    <t xml:space="preserve"> -</t>
  </si>
  <si>
    <t>Faculty as Tutors in Labs</t>
  </si>
  <si>
    <t>People</t>
  </si>
  <si>
    <t>Part-tim instructors would be scheduled at the busiest times when it is difficult for peer tutors to have the time. Faculty could be paid a stipend or 0.024 per hour of service a week.</t>
  </si>
  <si>
    <t>1 Yeat</t>
  </si>
  <si>
    <t>0.024 load = 0.024 * 12 * 6000 = 1728</t>
  </si>
  <si>
    <t xml:space="preserve"> 3- 6</t>
  </si>
  <si>
    <t>5,184 - 10,368</t>
  </si>
  <si>
    <t>Mentor - Currently working to build industry relationships, counsel students, and STEM events. Cost is per quarter.</t>
  </si>
  <si>
    <t>Opportunities for students to participate in events such as visits to Silicon Valley organizations, entertain panelists and presenters on campus, and to assist all in keeping on the cutting edge.</t>
  </si>
  <si>
    <t>Faculty, staff, and students experience the newest developments.</t>
  </si>
  <si>
    <t>Microphone - https://www.amazon.com/gp/product/B073JLFYX8/ref=as_li_qf_sp_asin_il_tl?ie=UTF8&amp;tag=6158-20&amp;camp=1789&amp;creative=9325&amp;linkCode=as2&amp;creativeASIN=B073JLFYX8&amp;linkId=eee08af281f2c1eac6a8af30da8a4b14</t>
  </si>
  <si>
    <t>With over crowded classrooms and/or those faculty with soft boices a microphone makes it easier for students to hear. Due to more classes than we have rooms for, CIS classes are held throughout day and evening in the back of the lab. In addition we do hold speaker series events in the lab that necessitate micro</t>
  </si>
  <si>
    <t>Amazon Web Services</t>
  </si>
  <si>
    <t>For Cloud Security, Amazon Web Services will be needed. ASW can also be used for web development and other CIS classes.</t>
  </si>
  <si>
    <t>Goal 1 - Cutting Edge</t>
  </si>
  <si>
    <t>2023-24</t>
  </si>
  <si>
    <t>Cybercamp</t>
  </si>
  <si>
    <t>Consumables, Noninstructional salary</t>
  </si>
  <si>
    <t>For the last 5 years De Anza CIS department has hosted De Anza College cybercamps in support of K9-K12 high school students.  In addition to High School students we may be expanding cybercamp to include Community College students.</t>
  </si>
  <si>
    <t>Supports outreach</t>
  </si>
  <si>
    <t>CIS Testing Center</t>
  </si>
  <si>
    <t>Non-instructional salary`</t>
  </si>
  <si>
    <t>With the inception of "Finish Faster" list that includes our online classes, we need to be part of the consortium and be able to offer a place for students from other schools to take their computer science tests. AT 203D is set up for this. 3 hours per week starting with 4th week of quarter; starting 2nd week for summer. This is an option to proctoring software that has been shown to place less stress on students from our underrepresented and economically disadvantaged groups.</t>
  </si>
  <si>
    <t>Support students to reach their academic potential</t>
  </si>
  <si>
    <t>Wireless adapter for each ATC classroom</t>
  </si>
  <si>
    <t>With more and more students choosing to use their own laptops rather than the computers in the classroom it is necessary to find a way for the student to share their work from their laptops with peers and instructor.</t>
  </si>
  <si>
    <t>Directly so all students can be fully engaged in classroom activities.</t>
  </si>
  <si>
    <t>2 years</t>
  </si>
  <si>
    <t>Smart Boards for the classrooms</t>
  </si>
  <si>
    <t>The would give instructors the ability to capture what is written during class and quickly post to Canvas. Students from underrepresented groups and/or first generation college students often are learning how to learn and having notes posted would be particularly helpful to them.</t>
  </si>
  <si>
    <t>Directly. First, students who are not used to college classroom will have information from class immediately to review. Secondly, CIS department should  always demonstrate cutting edge.</t>
  </si>
  <si>
    <t>A second overhead projector/monitor</t>
  </si>
  <si>
    <t>The code would be shown on one screen and this second device would allow students to connect at a distance or allow teachers to project textbook or other resources. This is especially helpful to those students having some form of learning disability.</t>
  </si>
  <si>
    <t>Directly since students from underrepresented groups often have the most difficulty being present everyday for class due to life stressors.</t>
  </si>
  <si>
    <t>7-10 years</t>
  </si>
  <si>
    <t>2024-25</t>
  </si>
  <si>
    <t>Large display mounted in shop</t>
  </si>
  <si>
    <t xml:space="preserve">No  </t>
  </si>
  <si>
    <t>New building</t>
  </si>
  <si>
    <t>Facilities is needed for and estimete, but as of today, has not responded to my request</t>
  </si>
  <si>
    <t>D23010140</t>
  </si>
  <si>
    <t>No response from facilities</t>
  </si>
  <si>
    <t xml:space="preserve">Storage and cabinets were installed in 1967.  The need is to replace all stirage cabinets and perform a minor renovation to allow more efficient storage of tools and equipement </t>
  </si>
  <si>
    <t>Tool room renovation</t>
  </si>
  <si>
    <t>Division: Applied Technology</t>
  </si>
  <si>
    <t>Film/TV: Production, Film/TV: Animation</t>
  </si>
  <si>
    <t>Film/TV: Production, Film/TV: Animation, Film/TV: Screenwriting</t>
  </si>
  <si>
    <t>Film/TV: Production</t>
  </si>
  <si>
    <t>Film/TV: Screenwriting</t>
  </si>
  <si>
    <t xml:space="preserve">Film/TV: Animation </t>
  </si>
  <si>
    <t xml:space="preserve">Film/TV: Production </t>
  </si>
  <si>
    <t>Film/TV: Animation, Film/TV: Studies</t>
  </si>
  <si>
    <t>`</t>
  </si>
  <si>
    <t>ETS has not been contacted</t>
  </si>
  <si>
    <t>Upgraded hardware is needed to handle moden animation requirements</t>
  </si>
  <si>
    <t>upgrade all computers in AT104</t>
  </si>
  <si>
    <t>Spring 2023</t>
  </si>
  <si>
    <t>3-5 years</t>
  </si>
  <si>
    <t>Goal #1</t>
  </si>
  <si>
    <t>Course Development</t>
  </si>
  <si>
    <t>Virtual Reality Headset</t>
  </si>
  <si>
    <t xml:space="preserve">ADMJ </t>
  </si>
  <si>
    <t>#2-Crime Lab</t>
  </si>
  <si>
    <t>Student Projects</t>
  </si>
  <si>
    <t>Copper Test Swabs</t>
  </si>
  <si>
    <t>Student projects</t>
  </si>
  <si>
    <t>Phone Collectiion Kit</t>
  </si>
  <si>
    <t>ADMJ</t>
  </si>
  <si>
    <t>Lead Test Swabs</t>
  </si>
  <si>
    <t>#2- Crime Lab</t>
  </si>
  <si>
    <t>Crime Lab student projects</t>
  </si>
  <si>
    <t>Black Body Bag</t>
  </si>
  <si>
    <t>5-10 years</t>
  </si>
  <si>
    <t>#2 - Crime Lab</t>
  </si>
  <si>
    <t>Advance student knowledge of investigative skill in indented writing on questioned documents</t>
  </si>
  <si>
    <t>Imaging System for Indented Writing</t>
  </si>
  <si>
    <t>x</t>
  </si>
  <si>
    <t>Purchased</t>
  </si>
  <si>
    <t>Same as line#83</t>
  </si>
  <si>
    <t>Not fulltime</t>
  </si>
  <si>
    <t>Program Name</t>
  </si>
  <si>
    <t>Env. Res Mgmt.</t>
  </si>
  <si>
    <t>Energy Mgmt.</t>
  </si>
  <si>
    <t>Film/TV Prod.</t>
  </si>
  <si>
    <t>Animation</t>
  </si>
  <si>
    <t>CIS: Program.</t>
  </si>
  <si>
    <t>Auto Tech</t>
  </si>
  <si>
    <t>DMT: CAD</t>
  </si>
  <si>
    <t>DMT: CNC</t>
  </si>
  <si>
    <t>Pro Photo</t>
  </si>
  <si>
    <t>Graphic Des</t>
  </si>
  <si>
    <t>INDEX</t>
  </si>
  <si>
    <t>2SW149</t>
  </si>
  <si>
    <t>2SW147</t>
  </si>
  <si>
    <t>2SW150</t>
  </si>
  <si>
    <t>2SW145</t>
  </si>
  <si>
    <t>2SW146</t>
  </si>
  <si>
    <t>2SW139</t>
  </si>
  <si>
    <t>2SW144</t>
  </si>
  <si>
    <t>2SW140</t>
  </si>
  <si>
    <t>2SW151</t>
  </si>
  <si>
    <t>2SW152</t>
  </si>
  <si>
    <t>2SW141</t>
  </si>
  <si>
    <t>Fund</t>
  </si>
  <si>
    <t>Organization</t>
  </si>
  <si>
    <t>Program (TOP/ASA Code)</t>
  </si>
  <si>
    <t>030300</t>
  </si>
  <si>
    <t>094610</t>
  </si>
  <si>
    <t>060420</t>
  </si>
  <si>
    <t>061440</t>
  </si>
  <si>
    <t>070710</t>
  </si>
  <si>
    <t>094800</t>
  </si>
  <si>
    <t>095300</t>
  </si>
  <si>
    <t>095600</t>
  </si>
  <si>
    <t>101200</t>
  </si>
  <si>
    <t>103000</t>
  </si>
  <si>
    <t>120500</t>
  </si>
  <si>
    <t>ACCT CODE</t>
  </si>
  <si>
    <t>EXPENDITURE ACCT</t>
  </si>
  <si>
    <t>Instructional Salaries</t>
  </si>
  <si>
    <t>Non-instructional Salaries</t>
  </si>
  <si>
    <t>Employee Benefits</t>
  </si>
  <si>
    <t>Supplies &amp; Materials</t>
  </si>
  <si>
    <t>Other Operating Exp. &amp; Svcs.</t>
  </si>
  <si>
    <t>Capital Outlay</t>
  </si>
  <si>
    <t>Indirect Admin</t>
  </si>
  <si>
    <t>SWP Local R7 Preliminary Budgets</t>
  </si>
  <si>
    <t>Health Tech</t>
  </si>
  <si>
    <t>Nursing</t>
  </si>
  <si>
    <t>Bus./Marketing</t>
  </si>
  <si>
    <t>Real Estate</t>
  </si>
  <si>
    <t>Admin of Justice</t>
  </si>
  <si>
    <t>Mand. Interp.</t>
  </si>
  <si>
    <t>CTE Career Dev</t>
  </si>
  <si>
    <t>2SW142</t>
  </si>
  <si>
    <t>2SW143</t>
  </si>
  <si>
    <t>2SW155</t>
  </si>
  <si>
    <t>2SW156</t>
  </si>
  <si>
    <t>2SW153</t>
  </si>
  <si>
    <t>2SW154</t>
  </si>
  <si>
    <t>2SW157</t>
  </si>
  <si>
    <t>2SW148</t>
  </si>
  <si>
    <t>SWP LOCAL - R7</t>
  </si>
  <si>
    <t>FUND 135063</t>
  </si>
  <si>
    <t>120800</t>
  </si>
  <si>
    <t>123000</t>
  </si>
  <si>
    <t>050500</t>
  </si>
  <si>
    <t>051100</t>
  </si>
  <si>
    <t>140200</t>
  </si>
  <si>
    <t>210500</t>
  </si>
  <si>
    <t>214000</t>
  </si>
  <si>
    <t>709000</t>
  </si>
  <si>
    <t>Preliminary Budget</t>
  </si>
  <si>
    <t>Accounting</t>
  </si>
  <si>
    <t>Projected Budget Program</t>
  </si>
  <si>
    <t>SWP LOCAL - R8</t>
  </si>
  <si>
    <t>FUND 1350XX</t>
  </si>
  <si>
    <t>Proposed Budget</t>
  </si>
  <si>
    <t>7/1/2023- 6/30/2025</t>
  </si>
  <si>
    <t>Projected Budget by Program</t>
  </si>
  <si>
    <t xml:space="preserve">Env. Res. Mgmt. </t>
  </si>
  <si>
    <t>Business Admin.</t>
  </si>
  <si>
    <t>CIS: Prog/Dbase</t>
  </si>
  <si>
    <t>Prof Photo</t>
  </si>
  <si>
    <t>2PC266</t>
  </si>
  <si>
    <t>2PC267</t>
  </si>
  <si>
    <t>2PC268</t>
  </si>
  <si>
    <t>2PC269</t>
  </si>
  <si>
    <t>29C270</t>
  </si>
  <si>
    <t>2PC271</t>
  </si>
  <si>
    <t>2PC272</t>
  </si>
  <si>
    <t>2PC273</t>
  </si>
  <si>
    <t>2PC274</t>
  </si>
  <si>
    <t>2PC275</t>
  </si>
  <si>
    <t>2PC276</t>
  </si>
  <si>
    <t>TOP/Program Code</t>
  </si>
  <si>
    <t>060200</t>
  </si>
  <si>
    <t>070700</t>
  </si>
  <si>
    <t>OBJECT OF EXPEND.</t>
  </si>
  <si>
    <t>Program Total</t>
  </si>
  <si>
    <t xml:space="preserve"> 2023-2024 Perkins Budgets</t>
  </si>
  <si>
    <t>Child Dev</t>
  </si>
  <si>
    <t>OTI - Spec. Pops.</t>
  </si>
  <si>
    <t>&lt;5% Admin</t>
  </si>
  <si>
    <t>2PC277</t>
  </si>
  <si>
    <t>2PC278</t>
  </si>
  <si>
    <t>2PC279</t>
  </si>
  <si>
    <t>2PC280</t>
  </si>
  <si>
    <t>2PC281</t>
  </si>
  <si>
    <t>2PC282</t>
  </si>
  <si>
    <t>2PC283</t>
  </si>
  <si>
    <t>2PC284</t>
  </si>
  <si>
    <t>DE ANZA</t>
  </si>
  <si>
    <t>PERKINS IC</t>
  </si>
  <si>
    <t>CTE Program</t>
  </si>
  <si>
    <t>130500</t>
  </si>
  <si>
    <t>BUDGETS</t>
  </si>
  <si>
    <t>TOTAL</t>
  </si>
  <si>
    <t>2023-2024 Perkins Budgets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</si>
</sst>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_-&quot;$&quot;* #,##0.00_-;\-&quot;$&quot;* #,##0.00_-;_-&quot;$&quot;* &quot;-&quot;??_-;_-@_-"/>
    <numFmt numFmtId="165" formatCode="&quot;$&quot;#,##0.00"/>
    <numFmt numFmtId="166" formatCode="_(&quot;$&quot;* #,##0_);_(&quot;$&quot;* \(#,##0\);_(&quot;$&quot;* &quot;-&quot;??_);_(@_)"/>
    <numFmt numFmtId="167" formatCode="&quot;$&quot;#,##0"/>
  </numFmts>
  <fonts count="7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b/>
      <sz val="18"/>
      <color theme="1"/>
      <name val="Times New Roman"/>
      <family val="1"/>
    </font>
    <font>
      <sz val="12"/>
      <color rgb="FF000000"/>
      <name val="Calibri"/>
      <family val="2"/>
    </font>
    <font>
      <b/>
      <u/>
      <sz val="12"/>
      <color rgb="FF000000"/>
      <name val="Calibri"/>
      <family val="2"/>
    </font>
    <font>
      <sz val="9"/>
      <color rgb="FF000000"/>
      <name val="Times New Roman"/>
      <family val="1"/>
    </font>
    <font>
      <sz val="10"/>
      <color theme="1"/>
      <name val="Times New Roman"/>
      <family val="1"/>
    </font>
    <font>
      <b/>
      <sz val="12"/>
      <color rgb="FF000000"/>
      <name val="Calibri"/>
      <family val="2"/>
    </font>
    <font>
      <sz val="10"/>
      <color rgb="FF000000"/>
      <name val="Times New Roman"/>
      <family val="1"/>
    </font>
    <font>
      <sz val="10"/>
      <color rgb="FF000000"/>
      <name val="Calibri"/>
      <family val="2"/>
    </font>
    <font>
      <sz val="9"/>
      <color theme="1"/>
      <name val="Calibri"/>
      <family val="2"/>
      <scheme val="minor"/>
    </font>
    <font>
      <sz val="9"/>
      <color rgb="FF000000"/>
      <name val="Calibri"/>
      <family val="2"/>
      <scheme val="minor"/>
    </font>
    <font>
      <sz val="9"/>
      <name val="Calibri"/>
      <family val="2"/>
      <scheme val="minor"/>
    </font>
    <font>
      <sz val="9"/>
      <name val="Calibri (Body)_x0000_"/>
    </font>
    <font>
      <sz val="9"/>
      <color rgb="FF000000"/>
      <name val="Calibri"/>
      <family val="2"/>
    </font>
    <font>
      <sz val="9"/>
      <color theme="1"/>
      <name val="Calibri"/>
      <family val="2"/>
    </font>
    <font>
      <sz val="10"/>
      <color rgb="FF000000"/>
      <name val="Calibri"/>
      <family val="2"/>
      <scheme val="minor"/>
    </font>
    <font>
      <sz val="9"/>
      <color rgb="FF444444"/>
      <name val="Times New Roman"/>
      <family val="1"/>
    </font>
    <font>
      <sz val="11"/>
      <color theme="1"/>
      <name val="Times New Roman"/>
      <family val="1"/>
    </font>
    <font>
      <sz val="11"/>
      <color rgb="FF000000"/>
      <name val="Times New Roman"/>
      <family val="1"/>
    </font>
    <font>
      <u/>
      <sz val="12"/>
      <color theme="10"/>
      <name val="Calibri"/>
      <family val="2"/>
      <scheme val="minor"/>
    </font>
    <font>
      <sz val="10"/>
      <name val="Times New Roman"/>
      <family val="1"/>
    </font>
    <font>
      <b/>
      <sz val="10"/>
      <color theme="1"/>
      <name val="Times New Roman"/>
      <family val="1"/>
    </font>
    <font>
      <b/>
      <sz val="10"/>
      <name val="Times New Roman"/>
      <family val="1"/>
    </font>
    <font>
      <sz val="9"/>
      <color rgb="FFFF0000"/>
      <name val="Times New Roman"/>
      <family val="1"/>
    </font>
    <font>
      <strike/>
      <sz val="10"/>
      <color theme="1"/>
      <name val="Times New Roman"/>
      <family val="1"/>
    </font>
    <font>
      <strike/>
      <sz val="10"/>
      <color rgb="FF000000"/>
      <name val="Times New Roman"/>
      <family val="1"/>
    </font>
    <font>
      <strike/>
      <sz val="10"/>
      <name val="Times New Roman"/>
      <family val="1"/>
    </font>
    <font>
      <b/>
      <strike/>
      <sz val="10"/>
      <color theme="1"/>
      <name val="Times New Roman"/>
      <family val="1"/>
    </font>
    <font>
      <sz val="10"/>
      <name val="Arial"/>
      <family val="2"/>
    </font>
    <font>
      <i/>
      <sz val="9"/>
      <name val="Geneva"/>
    </font>
    <font>
      <b/>
      <i/>
      <sz val="9"/>
      <name val="Geneva"/>
    </font>
    <font>
      <b/>
      <sz val="9"/>
      <name val="Geneva"/>
    </font>
    <font>
      <b/>
      <i/>
      <sz val="11"/>
      <name val="Geneva"/>
    </font>
    <font>
      <b/>
      <sz val="11"/>
      <name val="Geneva"/>
    </font>
    <font>
      <b/>
      <i/>
      <sz val="10"/>
      <name val="Geneva"/>
    </font>
    <font>
      <b/>
      <sz val="10"/>
      <name val="Geneva"/>
    </font>
    <font>
      <sz val="9"/>
      <name val="Geneva"/>
    </font>
    <font>
      <b/>
      <i/>
      <u/>
      <sz val="10"/>
      <color indexed="10"/>
      <name val="Arial"/>
      <family val="2"/>
    </font>
    <font>
      <b/>
      <i/>
      <u/>
      <sz val="10"/>
      <color rgb="FF0070C0"/>
      <name val="Arial"/>
      <family val="2"/>
    </font>
    <font>
      <b/>
      <sz val="12"/>
      <name val="Geneva"/>
    </font>
    <font>
      <b/>
      <sz val="14"/>
      <name val="Geneva"/>
    </font>
    <font>
      <b/>
      <i/>
      <sz val="12"/>
      <name val="Geneva"/>
    </font>
    <font>
      <b/>
      <sz val="12"/>
      <name val="Arial"/>
      <family val="2"/>
    </font>
    <font>
      <b/>
      <i/>
      <u/>
      <sz val="10"/>
      <color rgb="FF4472C4"/>
      <name val="Arial"/>
      <family val="2"/>
    </font>
    <font>
      <b/>
      <sz val="10"/>
      <name val="Arial"/>
      <family val="2"/>
    </font>
    <font>
      <i/>
      <sz val="9"/>
      <name val="Geneva"/>
      <family val="2"/>
    </font>
    <font>
      <b/>
      <i/>
      <sz val="9"/>
      <name val="Geneva"/>
      <family val="2"/>
    </font>
    <font>
      <b/>
      <sz val="9"/>
      <name val="Geneva"/>
      <family val="2"/>
    </font>
    <font>
      <b/>
      <i/>
      <sz val="11"/>
      <name val="Geneva"/>
      <family val="2"/>
    </font>
    <font>
      <b/>
      <sz val="11"/>
      <name val="Geneva"/>
      <family val="2"/>
    </font>
    <font>
      <b/>
      <i/>
      <sz val="10"/>
      <name val="Geneva"/>
      <family val="2"/>
    </font>
    <font>
      <b/>
      <sz val="10"/>
      <name val="Geneva"/>
      <family val="2"/>
    </font>
    <font>
      <sz val="9"/>
      <name val="Geneva"/>
      <family val="2"/>
    </font>
    <font>
      <b/>
      <sz val="12"/>
      <name val="Geneva"/>
      <family val="2"/>
    </font>
    <font>
      <b/>
      <sz val="14"/>
      <name val="Geneva"/>
      <family val="2"/>
    </font>
    <font>
      <b/>
      <i/>
      <sz val="12"/>
      <name val="Geneva"/>
      <family val="2"/>
    </font>
    <font>
      <b/>
      <i/>
      <u/>
      <sz val="9"/>
      <name val="Geneva"/>
    </font>
    <font>
      <sz val="10"/>
      <color rgb="FFFF0000"/>
      <name val="Arial"/>
      <family val="2"/>
    </font>
    <font>
      <b/>
      <sz val="9"/>
      <name val="Arial"/>
      <family val="2"/>
    </font>
    <font>
      <sz val="14"/>
      <name val="Arial"/>
      <family val="2"/>
    </font>
  </fonts>
  <fills count="1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9" tint="0.59999389629810485"/>
        <bgColor indexed="64"/>
      </patternFill>
    </fill>
    <fill>
      <patternFill patternType="solid">
        <fgColor indexed="13"/>
        <bgColor indexed="64"/>
      </patternFill>
    </fill>
    <fill>
      <patternFill patternType="solid">
        <fgColor theme="4" tint="0.59999389629810485"/>
        <bgColor indexed="64"/>
      </patternFill>
    </fill>
    <fill>
      <patternFill patternType="solid">
        <fgColor rgb="FF00B050"/>
        <bgColor rgb="FF000000"/>
      </patternFill>
    </fill>
    <fill>
      <patternFill patternType="solid">
        <fgColor rgb="FFD6DCE4"/>
        <bgColor rgb="FF000000"/>
      </patternFill>
    </fill>
    <fill>
      <patternFill patternType="solid">
        <fgColor rgb="FF92D05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rgb="FF000000"/>
      </left>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164" fontId="6" fillId="0" borderId="0" applyFont="0" applyFill="0" applyBorder="0" applyAlignment="0" applyProtection="0"/>
    <xf numFmtId="44" fontId="7" fillId="0" borderId="0" applyFont="0" applyFill="0" applyBorder="0" applyAlignment="0" applyProtection="0"/>
    <xf numFmtId="0" fontId="7" fillId="0" borderId="0"/>
    <xf numFmtId="0" fontId="6" fillId="0" borderId="0"/>
    <xf numFmtId="164" fontId="6" fillId="0" borderId="0" applyFont="0" applyFill="0" applyBorder="0" applyAlignment="0" applyProtection="0"/>
    <xf numFmtId="44" fontId="3" fillId="0" borderId="0" applyFont="0" applyFill="0" applyBorder="0" applyAlignment="0" applyProtection="0"/>
    <xf numFmtId="0" fontId="6" fillId="0" borderId="0"/>
    <xf numFmtId="0" fontId="31" fillId="0" borderId="0" applyNumberFormat="0" applyFill="0" applyBorder="0" applyAlignment="0" applyProtection="0"/>
    <xf numFmtId="44" fontId="2" fillId="0" borderId="0" applyFont="0" applyFill="0" applyBorder="0" applyAlignment="0" applyProtection="0"/>
    <xf numFmtId="0" fontId="40" fillId="0" borderId="0"/>
    <xf numFmtId="44" fontId="40" fillId="0" borderId="0" applyFont="0" applyFill="0" applyBorder="0" applyAlignment="0" applyProtection="0"/>
    <xf numFmtId="9" fontId="40" fillId="0" borderId="0" applyFont="0" applyFill="0" applyBorder="0" applyAlignment="0" applyProtection="0"/>
  </cellStyleXfs>
  <cellXfs count="486">
    <xf numFmtId="0" fontId="0" fillId="0" borderId="0" xfId="0"/>
    <xf numFmtId="0" fontId="0" fillId="0" borderId="0" xfId="0" applyAlignment="1">
      <alignment horizont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vertical="center"/>
    </xf>
    <xf numFmtId="0" fontId="10" fillId="0" borderId="1" xfId="0" applyFont="1" applyBorder="1" applyAlignment="1">
      <alignment vertical="top" wrapText="1"/>
    </xf>
    <xf numFmtId="0" fontId="10" fillId="0" borderId="1" xfId="0" applyFont="1" applyBorder="1" applyAlignment="1">
      <alignment vertical="top"/>
    </xf>
    <xf numFmtId="0" fontId="10" fillId="0" borderId="1" xfId="0" applyFont="1" applyBorder="1" applyAlignment="1">
      <alignment horizontal="center"/>
    </xf>
    <xf numFmtId="165" fontId="10" fillId="0" borderId="1" xfId="0" applyNumberFormat="1" applyFont="1" applyBorder="1" applyAlignment="1">
      <alignment horizontal="center" vertical="center" wrapText="1"/>
    </xf>
    <xf numFmtId="165" fontId="10" fillId="0" borderId="1" xfId="0" applyNumberFormat="1" applyFont="1" applyBorder="1" applyAlignment="1">
      <alignment vertical="center"/>
    </xf>
    <xf numFmtId="165" fontId="12" fillId="0" borderId="1" xfId="0" applyNumberFormat="1" applyFont="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164" fontId="11" fillId="3" borderId="2" xfId="0" applyNumberFormat="1" applyFont="1" applyFill="1" applyBorder="1" applyAlignment="1">
      <alignment vertical="center"/>
    </xf>
    <xf numFmtId="0" fontId="11" fillId="0" borderId="0" xfId="0" applyFont="1" applyAlignment="1">
      <alignment vertical="center"/>
    </xf>
    <xf numFmtId="0" fontId="1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12" fillId="4" borderId="1" xfId="1" applyFont="1" applyFill="1" applyBorder="1" applyAlignment="1">
      <alignment vertical="center"/>
    </xf>
    <xf numFmtId="44" fontId="0" fillId="0" borderId="0" xfId="0" applyNumberFormat="1"/>
    <xf numFmtId="165" fontId="12" fillId="4" borderId="1" xfId="0" applyNumberFormat="1" applyFont="1" applyFill="1" applyBorder="1" applyAlignment="1">
      <alignment horizontal="center" vertical="center" wrapText="1"/>
    </xf>
    <xf numFmtId="165" fontId="10" fillId="0" borderId="1" xfId="1" applyNumberFormat="1" applyFont="1" applyBorder="1"/>
    <xf numFmtId="165" fontId="0" fillId="0" borderId="0" xfId="0" applyNumberFormat="1"/>
    <xf numFmtId="164" fontId="9" fillId="0" borderId="1" xfId="0" applyNumberFormat="1" applyFont="1" applyBorder="1"/>
    <xf numFmtId="44" fontId="10" fillId="0" borderId="1" xfId="0" applyNumberFormat="1" applyFont="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xf>
    <xf numFmtId="0" fontId="12" fillId="5" borderId="1" xfId="0" applyFont="1" applyFill="1" applyBorder="1" applyAlignment="1">
      <alignment horizontal="center" vertical="center" wrapText="1"/>
    </xf>
    <xf numFmtId="0" fontId="0" fillId="5" borderId="0" xfId="0" applyFill="1"/>
    <xf numFmtId="0" fontId="10" fillId="0" borderId="10" xfId="0" applyFont="1" applyBorder="1" applyAlignment="1">
      <alignment horizontal="center" vertical="center" wrapText="1"/>
    </xf>
    <xf numFmtId="0" fontId="4" fillId="2" borderId="10" xfId="0" applyFont="1" applyFill="1" applyBorder="1" applyAlignment="1">
      <alignment horizontal="center"/>
    </xf>
    <xf numFmtId="0" fontId="10" fillId="0" borderId="10" xfId="0" applyFont="1" applyBorder="1" applyAlignment="1">
      <alignment vertical="top"/>
    </xf>
    <xf numFmtId="165" fontId="12" fillId="0" borderId="10" xfId="0" applyNumberFormat="1" applyFont="1" applyBorder="1" applyAlignment="1">
      <alignment vertical="center"/>
    </xf>
    <xf numFmtId="0" fontId="8" fillId="6" borderId="0" xfId="0" applyFont="1" applyFill="1"/>
    <xf numFmtId="164" fontId="11" fillId="3" borderId="1" xfId="0" applyNumberFormat="1" applyFont="1" applyFill="1" applyBorder="1" applyAlignment="1">
      <alignment vertical="center"/>
    </xf>
    <xf numFmtId="0" fontId="0" fillId="0" borderId="0" xfId="0" applyAlignment="1">
      <alignment horizontal="left"/>
    </xf>
    <xf numFmtId="165" fontId="16" fillId="0" borderId="1" xfId="0" applyNumberFormat="1" applyFont="1" applyBorder="1" applyAlignment="1">
      <alignment vertical="center"/>
    </xf>
    <xf numFmtId="165" fontId="10" fillId="0" borderId="1" xfId="0" applyNumberFormat="1" applyFont="1" applyBorder="1" applyAlignment="1">
      <alignment vertical="center" wrapText="1"/>
    </xf>
    <xf numFmtId="0" fontId="10" fillId="0" borderId="1" xfId="0" applyFont="1" applyBorder="1" applyAlignment="1">
      <alignment vertical="center" wrapText="1"/>
    </xf>
    <xf numFmtId="165" fontId="10" fillId="0" borderId="1" xfId="1" applyNumberFormat="1" applyFont="1" applyBorder="1" applyAlignment="1"/>
    <xf numFmtId="0" fontId="10" fillId="0" borderId="1" xfId="0" applyFont="1" applyBorder="1"/>
    <xf numFmtId="164" fontId="11" fillId="3" borderId="8" xfId="1" applyFont="1" applyFill="1" applyBorder="1" applyAlignment="1">
      <alignment horizontal="right" vertical="center" wrapText="1"/>
    </xf>
    <xf numFmtId="0" fontId="17" fillId="0" borderId="0" xfId="0" applyFont="1" applyAlignment="1">
      <alignment wrapText="1"/>
    </xf>
    <xf numFmtId="164" fontId="11" fillId="3" borderId="8" xfId="1" applyFont="1" applyFill="1" applyBorder="1" applyAlignment="1">
      <alignment horizontal="right" vertical="center" wrapText="1"/>
    </xf>
    <xf numFmtId="165" fontId="10" fillId="0" borderId="1" xfId="0" applyNumberFormat="1" applyFont="1" applyBorder="1" applyAlignment="1">
      <alignment horizontal="center" vertical="center"/>
    </xf>
    <xf numFmtId="165" fontId="10" fillId="0" borderId="1" xfId="1" applyNumberFormat="1" applyFont="1" applyBorder="1" applyAlignment="1">
      <alignment horizontal="center" vertical="center"/>
    </xf>
    <xf numFmtId="0" fontId="4" fillId="2" borderId="1" xfId="0" applyFont="1" applyFill="1" applyBorder="1" applyAlignment="1">
      <alignment horizontal="center" vertical="center"/>
    </xf>
    <xf numFmtId="44" fontId="10"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10" fillId="0" borderId="1" xfId="0" applyFont="1" applyBorder="1" applyAlignment="1">
      <alignment horizontal="center" vertical="top"/>
    </xf>
    <xf numFmtId="0" fontId="4" fillId="2" borderId="0" xfId="0" applyFont="1" applyFill="1" applyAlignment="1">
      <alignment horizontal="center"/>
    </xf>
    <xf numFmtId="0" fontId="10" fillId="0" borderId="1" xfId="0" applyFont="1" applyBorder="1" applyAlignment="1">
      <alignment horizontal="center" vertical="top" wrapText="1"/>
    </xf>
    <xf numFmtId="0" fontId="4" fillId="2" borderId="1" xfId="0" applyFont="1" applyFill="1" applyBorder="1" applyAlignment="1">
      <alignment horizontal="center" wrapText="1"/>
    </xf>
    <xf numFmtId="0" fontId="16" fillId="0" borderId="1" xfId="0" applyFont="1" applyBorder="1" applyAlignment="1">
      <alignment horizontal="left" vertical="center" wrapText="1"/>
    </xf>
    <xf numFmtId="165" fontId="12" fillId="0" borderId="1" xfId="0" applyNumberFormat="1" applyFont="1" applyBorder="1" applyAlignment="1">
      <alignment horizontal="center" vertical="center" wrapText="1"/>
    </xf>
    <xf numFmtId="165" fontId="10" fillId="0" borderId="1" xfId="1" applyNumberFormat="1" applyFont="1" applyBorder="1" applyAlignment="1">
      <alignment horizontal="center" vertical="center" wrapText="1"/>
    </xf>
    <xf numFmtId="0" fontId="10" fillId="0" borderId="10" xfId="0" applyFont="1" applyBorder="1" applyAlignment="1">
      <alignment horizontal="center" vertical="top"/>
    </xf>
    <xf numFmtId="0" fontId="10" fillId="0" borderId="10" xfId="0" applyFont="1" applyBorder="1" applyAlignment="1">
      <alignment horizontal="center" vertical="center"/>
    </xf>
    <xf numFmtId="164" fontId="9" fillId="0" borderId="1" xfId="0" applyNumberFormat="1" applyFont="1" applyBorder="1" applyAlignment="1">
      <alignment horizontal="center" vertical="center" wrapText="1"/>
    </xf>
    <xf numFmtId="164" fontId="21" fillId="0" borderId="1" xfId="1" applyFont="1" applyFill="1" applyBorder="1" applyAlignment="1">
      <alignment vertical="center"/>
    </xf>
    <xf numFmtId="0" fontId="4" fillId="8"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164" fontId="21" fillId="0" borderId="1" xfId="1" applyFont="1" applyBorder="1" applyAlignment="1">
      <alignment vertical="center"/>
    </xf>
    <xf numFmtId="164" fontId="22" fillId="0" borderId="1" xfId="1" applyFont="1" applyFill="1" applyBorder="1" applyAlignment="1">
      <alignment vertical="center"/>
    </xf>
    <xf numFmtId="0" fontId="24" fillId="0" borderId="14" xfId="0" applyFont="1" applyBorder="1" applyAlignment="1">
      <alignment horizontal="left" vertical="top" wrapText="1"/>
    </xf>
    <xf numFmtId="0" fontId="24" fillId="0" borderId="14" xfId="0" applyFont="1" applyBorder="1" applyAlignment="1">
      <alignment horizontal="left" vertical="center" wrapText="1"/>
    </xf>
    <xf numFmtId="0" fontId="23" fillId="0" borderId="14" xfId="0" applyFont="1" applyBorder="1" applyAlignment="1">
      <alignment horizontal="left" vertical="center" wrapText="1"/>
    </xf>
    <xf numFmtId="0" fontId="25" fillId="0" borderId="13" xfId="0" applyFont="1" applyBorder="1" applyAlignment="1">
      <alignment horizontal="left" vertical="center" wrapText="1"/>
    </xf>
    <xf numFmtId="0" fontId="23" fillId="0" borderId="1" xfId="4" applyFont="1" applyBorder="1" applyAlignment="1">
      <alignment horizontal="left" vertical="center" wrapText="1"/>
    </xf>
    <xf numFmtId="0" fontId="22" fillId="0" borderId="1" xfId="4" applyFont="1" applyBorder="1" applyAlignment="1">
      <alignment horizontal="left" vertical="center" wrapText="1"/>
    </xf>
    <xf numFmtId="0" fontId="22" fillId="0" borderId="14" xfId="0" applyFont="1" applyBorder="1" applyAlignment="1">
      <alignment horizontal="left" vertical="top" wrapText="1"/>
    </xf>
    <xf numFmtId="0" fontId="22" fillId="0" borderId="0" xfId="4" applyFont="1" applyAlignment="1">
      <alignment horizontal="left" vertical="top" wrapText="1"/>
    </xf>
    <xf numFmtId="0" fontId="24" fillId="0" borderId="13" xfId="4" applyFont="1" applyBorder="1" applyAlignment="1">
      <alignment horizontal="left" vertical="center" wrapText="1"/>
    </xf>
    <xf numFmtId="0" fontId="22" fillId="0" borderId="9" xfId="0" applyFont="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3" fillId="0" borderId="13" xfId="0" applyFont="1" applyBorder="1" applyAlignment="1">
      <alignment horizontal="left" vertical="center" wrapText="1"/>
    </xf>
    <xf numFmtId="164" fontId="21" fillId="0" borderId="1" xfId="0" applyNumberFormat="1" applyFont="1" applyBorder="1"/>
    <xf numFmtId="0" fontId="21" fillId="0" borderId="0" xfId="0" applyFont="1" applyAlignment="1">
      <alignment horizontal="left" vertical="top" wrapText="1"/>
    </xf>
    <xf numFmtId="164" fontId="21" fillId="0" borderId="1" xfId="0" applyNumberFormat="1" applyFont="1" applyBorder="1" applyAlignment="1">
      <alignment horizontal="center" vertical="center"/>
    </xf>
    <xf numFmtId="0" fontId="22" fillId="0" borderId="13" xfId="4" applyFont="1" applyBorder="1" applyAlignment="1">
      <alignment horizontal="left" vertical="center" wrapText="1"/>
    </xf>
    <xf numFmtId="0" fontId="23" fillId="0" borderId="13" xfId="4" applyFont="1" applyBorder="1" applyAlignment="1">
      <alignment horizontal="left" vertical="center" wrapText="1"/>
    </xf>
    <xf numFmtId="165" fontId="12" fillId="0" borderId="1" xfId="0" applyNumberFormat="1" applyFont="1" applyBorder="1" applyAlignment="1">
      <alignment horizontal="right" vertical="center"/>
    </xf>
    <xf numFmtId="165" fontId="10" fillId="0" borderId="1" xfId="0" applyNumberFormat="1" applyFont="1" applyBorder="1" applyAlignment="1">
      <alignment horizontal="right" vertical="center"/>
    </xf>
    <xf numFmtId="0" fontId="10" fillId="0" borderId="1" xfId="0" applyFont="1" applyBorder="1" applyAlignment="1">
      <alignment horizontal="left" vertical="top" wrapText="1"/>
    </xf>
    <xf numFmtId="8" fontId="16" fillId="0" borderId="1" xfId="0" applyNumberFormat="1" applyFont="1" applyBorder="1" applyAlignment="1">
      <alignment vertical="center"/>
    </xf>
    <xf numFmtId="0" fontId="4" fillId="8" borderId="1" xfId="0" applyFont="1" applyFill="1" applyBorder="1" applyAlignment="1">
      <alignment horizont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44" fontId="10" fillId="0" borderId="1" xfId="0" applyNumberFormat="1" applyFont="1" applyFill="1" applyBorder="1" applyAlignment="1">
      <alignment horizontal="center" vertical="center"/>
    </xf>
    <xf numFmtId="164" fontId="9" fillId="0" borderId="1" xfId="0" applyNumberFormat="1" applyFont="1" applyFill="1" applyBorder="1"/>
    <xf numFmtId="165" fontId="10"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2" xfId="0" applyFont="1" applyBorder="1" applyAlignment="1">
      <alignment horizontal="center" vertical="center"/>
    </xf>
    <xf numFmtId="0" fontId="27" fillId="0" borderId="1" xfId="0" applyFont="1" applyBorder="1"/>
    <xf numFmtId="0" fontId="16" fillId="0" borderId="1" xfId="0" applyFont="1" applyBorder="1" applyAlignment="1">
      <alignment horizontal="center"/>
    </xf>
    <xf numFmtId="8" fontId="16" fillId="0" borderId="1" xfId="0" applyNumberFormat="1" applyFont="1" applyBorder="1"/>
    <xf numFmtId="0" fontId="16" fillId="0" borderId="1" xfId="0" applyFont="1" applyBorder="1" applyAlignment="1">
      <alignment vertical="top"/>
    </xf>
    <xf numFmtId="0" fontId="16" fillId="0" borderId="1" xfId="0" applyFont="1" applyBorder="1" applyAlignment="1">
      <alignment vertical="top" wrapText="1"/>
    </xf>
    <xf numFmtId="0" fontId="4" fillId="8" borderId="1" xfId="0" applyFont="1" applyFill="1" applyBorder="1" applyAlignment="1">
      <alignment horizontal="center"/>
    </xf>
    <xf numFmtId="0" fontId="4" fillId="8" borderId="9" xfId="0" applyFont="1" applyFill="1" applyBorder="1" applyAlignment="1">
      <alignment horizontal="center"/>
    </xf>
    <xf numFmtId="0" fontId="16" fillId="0" borderId="7" xfId="0" applyFont="1" applyBorder="1" applyAlignment="1">
      <alignment horizontal="center" vertical="center" wrapText="1"/>
    </xf>
    <xf numFmtId="8" fontId="16" fillId="0" borderId="1" xfId="0" applyNumberFormat="1" applyFont="1" applyBorder="1" applyAlignment="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center" vertical="center"/>
    </xf>
    <xf numFmtId="164" fontId="29" fillId="0" borderId="1" xfId="1" applyFont="1" applyBorder="1" applyAlignment="1">
      <alignment vertical="center"/>
    </xf>
    <xf numFmtId="0" fontId="30" fillId="0" borderId="1" xfId="0" applyFont="1" applyBorder="1" applyAlignment="1">
      <alignment horizontal="left" vertical="center" wrapText="1"/>
    </xf>
    <xf numFmtId="17" fontId="10"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165" fontId="10" fillId="0" borderId="1" xfId="0" applyNumberFormat="1" applyFont="1" applyBorder="1" applyAlignment="1">
      <alignment horizontal="right" vertical="center" wrapText="1"/>
    </xf>
    <xf numFmtId="0" fontId="10" fillId="2" borderId="1" xfId="0" applyFont="1" applyFill="1" applyBorder="1" applyAlignment="1">
      <alignment horizontal="center" vertical="center" wrapText="1"/>
    </xf>
    <xf numFmtId="0" fontId="16" fillId="0" borderId="1" xfId="4" applyFont="1" applyBorder="1" applyAlignment="1">
      <alignment horizontal="left" vertical="center" wrapText="1"/>
    </xf>
    <xf numFmtId="165" fontId="10" fillId="2" borderId="1" xfId="0" applyNumberFormat="1" applyFont="1" applyFill="1" applyBorder="1" applyAlignment="1">
      <alignment horizontal="center" vertical="center" wrapText="1"/>
    </xf>
    <xf numFmtId="164" fontId="10" fillId="2" borderId="1" xfId="1" applyFont="1" applyFill="1" applyBorder="1" applyAlignment="1">
      <alignment vertical="center"/>
    </xf>
    <xf numFmtId="8" fontId="10" fillId="2" borderId="1" xfId="0" applyNumberFormat="1" applyFont="1" applyFill="1" applyBorder="1" applyAlignment="1">
      <alignment horizontal="center" vertical="center" wrapText="1"/>
    </xf>
    <xf numFmtId="0" fontId="16" fillId="2" borderId="1" xfId="4" applyFont="1" applyFill="1" applyBorder="1" applyAlignment="1">
      <alignment horizontal="left" vertical="center" wrapText="1"/>
    </xf>
    <xf numFmtId="0" fontId="26" fillId="0" borderId="1" xfId="0" applyFont="1" applyBorder="1" applyAlignment="1">
      <alignment vertical="center" wrapText="1"/>
    </xf>
    <xf numFmtId="0" fontId="16" fillId="0" borderId="1" xfId="7" applyFont="1" applyBorder="1" applyAlignment="1">
      <alignment horizontal="lef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165" fontId="10" fillId="0" borderId="1" xfId="0" applyNumberFormat="1" applyFont="1" applyBorder="1" applyAlignment="1">
      <alignment horizontal="center" vertical="top" wrapText="1"/>
    </xf>
    <xf numFmtId="165" fontId="10" fillId="0" borderId="1" xfId="0" applyNumberFormat="1" applyFont="1" applyBorder="1" applyAlignment="1">
      <alignment vertical="top"/>
    </xf>
    <xf numFmtId="165" fontId="12" fillId="0" borderId="1" xfId="0" applyNumberFormat="1" applyFont="1" applyBorder="1" applyAlignment="1">
      <alignment vertical="top" wrapText="1"/>
    </xf>
    <xf numFmtId="164" fontId="9" fillId="0" borderId="1" xfId="0" applyNumberFormat="1" applyFont="1" applyBorder="1" applyAlignment="1">
      <alignment vertical="top"/>
    </xf>
    <xf numFmtId="44" fontId="10" fillId="0" borderId="1" xfId="0" applyNumberFormat="1" applyFont="1" applyBorder="1" applyAlignment="1">
      <alignment vertical="top"/>
    </xf>
    <xf numFmtId="0" fontId="10" fillId="0" borderId="0" xfId="0" applyFont="1" applyAlignment="1">
      <alignment vertical="top"/>
    </xf>
    <xf numFmtId="0" fontId="10" fillId="0" borderId="1" xfId="7" applyFont="1" applyBorder="1" applyAlignment="1">
      <alignment vertical="center" wrapText="1"/>
    </xf>
    <xf numFmtId="0" fontId="16" fillId="0" borderId="1" xfId="7" applyFont="1" applyBorder="1" applyAlignment="1">
      <alignment horizontal="left" vertical="top" wrapText="1"/>
    </xf>
    <xf numFmtId="165" fontId="12" fillId="0" borderId="1" xfId="0" applyNumberFormat="1" applyFont="1" applyBorder="1" applyAlignment="1">
      <alignment vertical="top"/>
    </xf>
    <xf numFmtId="0" fontId="4" fillId="0" borderId="1" xfId="7" applyFont="1" applyBorder="1" applyAlignment="1">
      <alignment vertical="top" wrapText="1"/>
    </xf>
    <xf numFmtId="165" fontId="10" fillId="0" borderId="1" xfId="0" applyNumberFormat="1" applyFont="1" applyBorder="1" applyAlignment="1">
      <alignment horizontal="center" vertical="top"/>
    </xf>
    <xf numFmtId="165" fontId="10" fillId="0" borderId="1" xfId="1" applyNumberFormat="1" applyFont="1" applyBorder="1" applyAlignment="1">
      <alignment vertical="top" wrapText="1"/>
    </xf>
    <xf numFmtId="16" fontId="10" fillId="0" borderId="1" xfId="0" applyNumberFormat="1" applyFont="1" applyBorder="1" applyAlignment="1">
      <alignment horizontal="center" vertical="top"/>
    </xf>
    <xf numFmtId="0" fontId="10" fillId="0" borderId="0" xfId="0" applyFont="1" applyAlignment="1">
      <alignment vertical="top" wrapText="1"/>
    </xf>
    <xf numFmtId="0" fontId="10" fillId="0" borderId="1" xfId="7" applyFont="1" applyBorder="1" applyAlignment="1">
      <alignment vertical="top" wrapText="1"/>
    </xf>
    <xf numFmtId="165" fontId="10" fillId="0" borderId="1" xfId="1" applyNumberFormat="1" applyFont="1" applyBorder="1" applyAlignment="1">
      <alignment vertical="top"/>
    </xf>
    <xf numFmtId="44" fontId="10" fillId="0" borderId="1" xfId="6" applyFont="1" applyBorder="1" applyAlignment="1">
      <alignment vertical="center"/>
    </xf>
    <xf numFmtId="0" fontId="10" fillId="0" borderId="1" xfId="7" applyFont="1" applyBorder="1" applyAlignment="1">
      <alignment horizontal="center" vertical="center"/>
    </xf>
    <xf numFmtId="44" fontId="10" fillId="0" borderId="1" xfId="6" applyFont="1" applyBorder="1" applyAlignment="1">
      <alignment horizontal="center" vertical="center" wrapText="1"/>
    </xf>
    <xf numFmtId="165" fontId="12" fillId="0" borderId="1" xfId="0" applyNumberFormat="1" applyFont="1" applyBorder="1" applyAlignment="1">
      <alignment vertical="center" wrapText="1"/>
    </xf>
    <xf numFmtId="0" fontId="31" fillId="0" borderId="0" xfId="8"/>
    <xf numFmtId="164" fontId="11" fillId="3"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xf>
    <xf numFmtId="164" fontId="17" fillId="0" borderId="1" xfId="0" applyNumberFormat="1" applyFont="1" applyBorder="1"/>
    <xf numFmtId="164" fontId="17" fillId="0" borderId="1" xfId="0" applyNumberFormat="1" applyFont="1" applyBorder="1" applyAlignment="1">
      <alignment wrapText="1"/>
    </xf>
    <xf numFmtId="164" fontId="17" fillId="0" borderId="1" xfId="0" applyNumberFormat="1" applyFont="1" applyFill="1" applyBorder="1" applyAlignment="1">
      <alignment horizontal="center" vertical="center"/>
    </xf>
    <xf numFmtId="0" fontId="17" fillId="0" borderId="1" xfId="0" applyFont="1" applyBorder="1" applyAlignment="1">
      <alignment horizontal="center" vertical="center" wrapText="1"/>
    </xf>
    <xf numFmtId="0" fontId="32" fillId="2" borderId="1" xfId="0" applyFont="1" applyFill="1" applyBorder="1" applyAlignment="1">
      <alignment vertical="center"/>
    </xf>
    <xf numFmtId="0" fontId="32" fillId="2" borderId="1" xfId="0" applyFont="1" applyFill="1" applyBorder="1" applyAlignment="1">
      <alignment horizontal="center" vertical="center" wrapText="1"/>
    </xf>
    <xf numFmtId="0" fontId="17" fillId="0" borderId="1" xfId="0" applyFont="1" applyBorder="1" applyAlignment="1">
      <alignment horizontal="center" vertical="top"/>
    </xf>
    <xf numFmtId="0" fontId="17" fillId="0" borderId="1" xfId="0" applyFont="1" applyBorder="1" applyAlignment="1">
      <alignment horizontal="center" vertical="center"/>
    </xf>
    <xf numFmtId="165" fontId="17" fillId="0" borderId="1" xfId="0" applyNumberFormat="1" applyFont="1" applyBorder="1" applyAlignment="1">
      <alignment horizontal="center" vertical="center" wrapText="1"/>
    </xf>
    <xf numFmtId="165" fontId="17" fillId="0" borderId="1" xfId="0" applyNumberFormat="1" applyFont="1" applyBorder="1" applyAlignment="1">
      <alignment vertical="center"/>
    </xf>
    <xf numFmtId="165" fontId="33" fillId="0" borderId="1" xfId="0" applyNumberFormat="1" applyFont="1" applyBorder="1" applyAlignment="1">
      <alignment vertical="center"/>
    </xf>
    <xf numFmtId="44" fontId="17" fillId="0" borderId="1" xfId="0" applyNumberFormat="1" applyFont="1" applyBorder="1" applyAlignment="1">
      <alignment vertical="center"/>
    </xf>
    <xf numFmtId="0" fontId="17" fillId="0" borderId="1" xfId="0" applyFont="1" applyBorder="1" applyAlignment="1">
      <alignment vertical="center"/>
    </xf>
    <xf numFmtId="0" fontId="17" fillId="0" borderId="0" xfId="0" applyFont="1" applyAlignment="1">
      <alignment vertical="center"/>
    </xf>
    <xf numFmtId="0" fontId="32" fillId="2" borderId="1" xfId="0" applyFont="1" applyFill="1" applyBorder="1" applyAlignment="1">
      <alignment horizontal="center"/>
    </xf>
    <xf numFmtId="0" fontId="32" fillId="2" borderId="1" xfId="0" applyFont="1" applyFill="1" applyBorder="1" applyAlignment="1"/>
    <xf numFmtId="165" fontId="17" fillId="0" borderId="1" xfId="1" applyNumberFormat="1" applyFont="1" applyBorder="1" applyAlignment="1">
      <alignment horizontal="center"/>
    </xf>
    <xf numFmtId="0" fontId="17" fillId="0" borderId="1" xfId="0" applyFont="1" applyBorder="1" applyAlignment="1">
      <alignment horizontal="center"/>
    </xf>
    <xf numFmtId="0" fontId="17" fillId="0" borderId="0" xfId="0" applyFont="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top" wrapText="1"/>
    </xf>
    <xf numFmtId="49" fontId="32" fillId="2" borderId="1" xfId="0" applyNumberFormat="1" applyFont="1" applyFill="1" applyBorder="1" applyAlignment="1"/>
    <xf numFmtId="165" fontId="33" fillId="0" borderId="1" xfId="0" applyNumberFormat="1" applyFont="1" applyBorder="1" applyAlignment="1">
      <alignment horizontal="center" vertical="center" wrapText="1"/>
    </xf>
    <xf numFmtId="0" fontId="17" fillId="0" borderId="0" xfId="0" applyFont="1"/>
    <xf numFmtId="0" fontId="32" fillId="2" borderId="1" xfId="0" applyFont="1" applyFill="1" applyBorder="1" applyAlignment="1">
      <alignment horizontal="center" vertical="center"/>
    </xf>
    <xf numFmtId="165" fontId="17" fillId="0" borderId="1" xfId="1" applyNumberFormat="1" applyFont="1" applyBorder="1" applyAlignment="1">
      <alignment horizontal="center" vertical="center" wrapText="1"/>
    </xf>
    <xf numFmtId="0" fontId="19" fillId="0" borderId="1" xfId="0" applyFont="1" applyBorder="1" applyAlignment="1">
      <alignment horizontal="left" vertical="center" wrapText="1"/>
    </xf>
    <xf numFmtId="0" fontId="32" fillId="2" borderId="1" xfId="0" applyFont="1" applyFill="1" applyBorder="1" applyAlignment="1">
      <alignment horizontal="center" wrapText="1"/>
    </xf>
    <xf numFmtId="0" fontId="17" fillId="0" borderId="1" xfId="0" applyFont="1" applyBorder="1" applyAlignment="1">
      <alignment wrapText="1"/>
    </xf>
    <xf numFmtId="0" fontId="17" fillId="0" borderId="1" xfId="0" applyFont="1" applyBorder="1" applyAlignment="1">
      <alignment vertical="top" wrapText="1"/>
    </xf>
    <xf numFmtId="165" fontId="17" fillId="0" borderId="1" xfId="1" applyNumberFormat="1" applyFont="1" applyBorder="1" applyAlignment="1">
      <alignment wrapText="1"/>
    </xf>
    <xf numFmtId="0" fontId="17" fillId="0" borderId="1" xfId="0" applyFont="1" applyBorder="1" applyAlignment="1">
      <alignment horizontal="center" wrapText="1"/>
    </xf>
    <xf numFmtId="165" fontId="17" fillId="0" borderId="1" xfId="0" applyNumberFormat="1" applyFont="1" applyBorder="1" applyAlignment="1">
      <alignment vertical="center" wrapText="1"/>
    </xf>
    <xf numFmtId="165" fontId="33" fillId="0" borderId="1" xfId="0" applyNumberFormat="1" applyFont="1" applyBorder="1" applyAlignment="1">
      <alignment vertical="center" wrapText="1"/>
    </xf>
    <xf numFmtId="44" fontId="17" fillId="0" borderId="1" xfId="0" applyNumberFormat="1" applyFont="1" applyBorder="1" applyAlignment="1">
      <alignment vertical="center" wrapText="1"/>
    </xf>
    <xf numFmtId="0" fontId="17" fillId="7" borderId="1" xfId="0" applyFont="1" applyFill="1" applyBorder="1" applyAlignment="1">
      <alignment horizontal="center" vertical="top" wrapText="1"/>
    </xf>
    <xf numFmtId="0" fontId="17" fillId="0" borderId="1" xfId="0" applyFont="1" applyBorder="1" applyAlignment="1">
      <alignment vertical="top"/>
    </xf>
    <xf numFmtId="165" fontId="17" fillId="0" borderId="1" xfId="1" applyNumberFormat="1" applyFont="1" applyBorder="1"/>
    <xf numFmtId="0" fontId="17" fillId="0" borderId="1" xfId="4" applyFont="1" applyFill="1" applyBorder="1" applyAlignment="1">
      <alignment horizontal="center" vertical="center" wrapText="1"/>
    </xf>
    <xf numFmtId="0" fontId="19" fillId="0" borderId="1" xfId="4" applyFont="1" applyFill="1" applyBorder="1" applyAlignment="1">
      <alignment horizontal="left" vertical="center" wrapText="1"/>
    </xf>
    <xf numFmtId="0" fontId="32"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164" fontId="17" fillId="0" borderId="1" xfId="5" applyFont="1" applyFill="1" applyBorder="1" applyAlignment="1">
      <alignment vertical="center" wrapText="1"/>
    </xf>
    <xf numFmtId="164" fontId="17" fillId="0" borderId="1" xfId="5" applyFont="1" applyFill="1" applyBorder="1" applyAlignment="1">
      <alignment vertical="center"/>
    </xf>
    <xf numFmtId="164" fontId="17" fillId="0" borderId="1" xfId="5" applyFont="1" applyFill="1" applyBorder="1" applyAlignment="1" applyProtection="1">
      <alignment vertical="center"/>
    </xf>
    <xf numFmtId="164" fontId="33" fillId="0" borderId="1" xfId="4" applyNumberFormat="1" applyFont="1" applyFill="1" applyBorder="1" applyAlignment="1">
      <alignment vertical="center"/>
    </xf>
    <xf numFmtId="0" fontId="17" fillId="0" borderId="1" xfId="0" applyFont="1" applyFill="1" applyBorder="1"/>
    <xf numFmtId="0" fontId="34" fillId="0" borderId="1" xfId="4"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xf>
    <xf numFmtId="0" fontId="17" fillId="0" borderId="1" xfId="0" applyFont="1" applyFill="1" applyBorder="1" applyAlignment="1">
      <alignment horizontal="center" wrapText="1"/>
    </xf>
    <xf numFmtId="0" fontId="33" fillId="0" borderId="1" xfId="0" applyFont="1" applyFill="1" applyBorder="1"/>
    <xf numFmtId="3" fontId="17" fillId="0" borderId="1" xfId="0" applyNumberFormat="1" applyFont="1" applyFill="1" applyBorder="1" applyAlignment="1">
      <alignment horizontal="center" wrapText="1"/>
    </xf>
    <xf numFmtId="3" fontId="17" fillId="0" borderId="1" xfId="0" applyNumberFormat="1" applyFont="1" applyFill="1" applyBorder="1" applyAlignment="1">
      <alignment horizontal="center"/>
    </xf>
    <xf numFmtId="0" fontId="17" fillId="0" borderId="1" xfId="0" applyFont="1" applyFill="1" applyBorder="1" applyAlignment="1">
      <alignment wrapText="1"/>
    </xf>
    <xf numFmtId="0" fontId="32" fillId="0" borderId="1" xfId="0" applyFont="1" applyFill="1" applyBorder="1" applyAlignment="1">
      <alignment vertical="center"/>
    </xf>
    <xf numFmtId="0" fontId="32"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wrapText="1"/>
    </xf>
    <xf numFmtId="165" fontId="17" fillId="0" borderId="1" xfId="0" applyNumberFormat="1" applyFont="1" applyFill="1" applyBorder="1" applyAlignment="1">
      <alignment horizontal="center" vertical="center"/>
    </xf>
    <xf numFmtId="165" fontId="33" fillId="0" borderId="1" xfId="0" applyNumberFormat="1" applyFont="1" applyFill="1" applyBorder="1" applyAlignment="1">
      <alignment horizontal="center" vertical="center"/>
    </xf>
    <xf numFmtId="44" fontId="17"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6" fontId="17" fillId="0" borderId="1" xfId="0" applyNumberFormat="1" applyFont="1" applyFill="1" applyBorder="1" applyAlignment="1">
      <alignment horizontal="center" vertical="center"/>
    </xf>
    <xf numFmtId="165" fontId="17" fillId="0" borderId="1" xfId="1" applyNumberFormat="1" applyFont="1" applyFill="1" applyBorder="1" applyAlignment="1">
      <alignment horizontal="center" vertical="center"/>
    </xf>
    <xf numFmtId="0" fontId="19" fillId="0" borderId="1" xfId="0" applyFont="1" applyBorder="1" applyAlignment="1">
      <alignment wrapText="1"/>
    </xf>
    <xf numFmtId="0" fontId="32" fillId="2" borderId="1" xfId="0" applyFont="1" applyFill="1" applyBorder="1" applyAlignment="1">
      <alignment vertical="center" wrapText="1"/>
    </xf>
    <xf numFmtId="0" fontId="32" fillId="2" borderId="1" xfId="0" applyFont="1" applyFill="1" applyBorder="1" applyAlignment="1">
      <alignment wrapText="1"/>
    </xf>
    <xf numFmtId="0" fontId="19" fillId="0" borderId="1" xfId="4" applyFont="1" applyFill="1" applyBorder="1" applyAlignment="1">
      <alignment vertical="center" wrapText="1"/>
    </xf>
    <xf numFmtId="0" fontId="17" fillId="0" borderId="1" xfId="4" applyFont="1" applyFill="1" applyBorder="1" applyAlignment="1">
      <alignment vertical="center" wrapText="1"/>
    </xf>
    <xf numFmtId="0" fontId="17" fillId="0" borderId="1" xfId="0" applyFont="1" applyFill="1" applyBorder="1" applyAlignment="1">
      <alignment vertical="center" wrapText="1"/>
    </xf>
    <xf numFmtId="0" fontId="32" fillId="0" borderId="1" xfId="0" applyFont="1" applyFill="1" applyBorder="1" applyAlignment="1">
      <alignment vertical="center" wrapText="1"/>
    </xf>
    <xf numFmtId="0" fontId="32" fillId="2" borderId="1" xfId="0" applyFont="1" applyFill="1" applyBorder="1" applyAlignment="1">
      <alignment horizontal="left" vertical="center" wrapText="1"/>
    </xf>
    <xf numFmtId="0" fontId="32" fillId="2" borderId="1" xfId="0" applyFont="1" applyFill="1" applyBorder="1" applyAlignment="1">
      <alignment horizontal="left" wrapText="1"/>
    </xf>
    <xf numFmtId="0" fontId="32" fillId="2" borderId="1" xfId="0" applyFont="1" applyFill="1" applyBorder="1" applyAlignment="1">
      <alignment horizontal="left"/>
    </xf>
    <xf numFmtId="0" fontId="17" fillId="0" borderId="1" xfId="0" applyFont="1" applyFill="1" applyBorder="1" applyAlignment="1">
      <alignment horizontal="left"/>
    </xf>
    <xf numFmtId="0" fontId="19" fillId="0" borderId="1" xfId="0" applyFont="1" applyFill="1" applyBorder="1" applyAlignment="1">
      <alignment horizontal="left" vertical="center" wrapText="1"/>
    </xf>
    <xf numFmtId="0" fontId="17" fillId="0" borderId="1" xfId="0" applyFont="1" applyFill="1" applyBorder="1" applyAlignment="1">
      <alignment horizontal="left" wrapText="1"/>
    </xf>
    <xf numFmtId="0" fontId="3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32" fillId="0" borderId="1" xfId="0" applyFont="1" applyFill="1" applyBorder="1" applyAlignment="1">
      <alignment horizontal="left" vertical="center"/>
    </xf>
    <xf numFmtId="0" fontId="4" fillId="2" borderId="1" xfId="0" applyFont="1" applyFill="1" applyBorder="1" applyAlignment="1">
      <alignment horizontal="left" wrapText="1"/>
    </xf>
    <xf numFmtId="0" fontId="24" fillId="0" borderId="1" xfId="0" applyFont="1" applyBorder="1" applyAlignment="1">
      <alignment vertical="center" wrapText="1"/>
    </xf>
    <xf numFmtId="44" fontId="26" fillId="0" borderId="13" xfId="9" applyFont="1" applyFill="1" applyBorder="1" applyAlignment="1">
      <alignment vertical="center" wrapText="1"/>
    </xf>
    <xf numFmtId="0" fontId="4" fillId="8" borderId="13" xfId="0" applyFont="1" applyFill="1" applyBorder="1" applyAlignment="1">
      <alignment horizontal="center" wrapText="1"/>
    </xf>
    <xf numFmtId="0" fontId="4" fillId="8" borderId="7" xfId="0" applyFont="1" applyFill="1" applyBorder="1" applyAlignment="1">
      <alignment horizontal="center"/>
    </xf>
    <xf numFmtId="0" fontId="4" fillId="8" borderId="12" xfId="0" applyFont="1" applyFill="1" applyBorder="1" applyAlignment="1">
      <alignment horizontal="center" wrapText="1"/>
    </xf>
    <xf numFmtId="0" fontId="28" fillId="0" borderId="13" xfId="0" applyFont="1" applyBorder="1" applyAlignment="1">
      <alignment wrapText="1"/>
    </xf>
    <xf numFmtId="0" fontId="28" fillId="0" borderId="13" xfId="0" applyFont="1" applyBorder="1"/>
    <xf numFmtId="0" fontId="4" fillId="8" borderId="10" xfId="0" applyFont="1" applyFill="1" applyBorder="1" applyAlignment="1">
      <alignment horizontal="center" wrapText="1"/>
    </xf>
    <xf numFmtId="0" fontId="28" fillId="0" borderId="0" xfId="0" applyFont="1" applyAlignment="1">
      <alignment wrapText="1"/>
    </xf>
    <xf numFmtId="0" fontId="16" fillId="0" borderId="1" xfId="0" applyFont="1" applyBorder="1" applyAlignment="1">
      <alignment horizontal="center" wrapText="1"/>
    </xf>
    <xf numFmtId="164" fontId="9" fillId="0" borderId="1" xfId="0" applyNumberFormat="1" applyFont="1" applyBorder="1" applyAlignment="1">
      <alignment wrapText="1"/>
    </xf>
    <xf numFmtId="165" fontId="35" fillId="0" borderId="1" xfId="0" applyNumberFormat="1" applyFont="1" applyBorder="1" applyAlignment="1">
      <alignment horizontal="center" vertical="center" wrapText="1"/>
    </xf>
    <xf numFmtId="0" fontId="35" fillId="2" borderId="1" xfId="0" applyFont="1" applyFill="1" applyBorder="1" applyAlignment="1">
      <alignment horizontal="left"/>
    </xf>
    <xf numFmtId="165" fontId="10" fillId="0" borderId="1" xfId="0" applyNumberFormat="1" applyFont="1" applyFill="1" applyBorder="1" applyAlignment="1">
      <alignment horizontal="center" vertical="center"/>
    </xf>
    <xf numFmtId="0" fontId="0" fillId="0" borderId="11" xfId="0" applyBorder="1" applyAlignment="1">
      <alignment horizontal="left"/>
    </xf>
    <xf numFmtId="164" fontId="11" fillId="3" borderId="3" xfId="1" applyFont="1" applyFill="1" applyBorder="1" applyAlignment="1">
      <alignment horizontal="right" vertical="center" wrapText="1"/>
    </xf>
    <xf numFmtId="164" fontId="11" fillId="3" borderId="4" xfId="1" applyFont="1" applyFill="1" applyBorder="1" applyAlignment="1">
      <alignment horizontal="right" vertical="center" wrapText="1"/>
    </xf>
    <xf numFmtId="164" fontId="11" fillId="3" borderId="5" xfId="1" applyFont="1" applyFill="1" applyBorder="1" applyAlignment="1">
      <alignment horizontal="right" vertical="center" wrapText="1"/>
    </xf>
    <xf numFmtId="0" fontId="8" fillId="0" borderId="0" xfId="0" applyFont="1" applyAlignment="1">
      <alignment horizontal="center"/>
    </xf>
    <xf numFmtId="0" fontId="13" fillId="3" borderId="1" xfId="0" applyFont="1" applyFill="1" applyBorder="1" applyAlignment="1">
      <alignment horizontal="center" vertical="center" wrapText="1"/>
    </xf>
    <xf numFmtId="0" fontId="14" fillId="5" borderId="6" xfId="0" applyFont="1" applyFill="1" applyBorder="1" applyAlignment="1">
      <alignment horizontal="left" wrapText="1"/>
    </xf>
    <xf numFmtId="0" fontId="14" fillId="0" borderId="11" xfId="0" applyFont="1" applyBorder="1" applyAlignment="1">
      <alignment horizontal="left"/>
    </xf>
    <xf numFmtId="164" fontId="11" fillId="3" borderId="8" xfId="1" applyFont="1" applyFill="1" applyBorder="1" applyAlignment="1">
      <alignment horizontal="right" vertical="center" wrapText="1"/>
    </xf>
    <xf numFmtId="0" fontId="20" fillId="5" borderId="6" xfId="0" applyFont="1" applyFill="1" applyBorder="1" applyAlignment="1">
      <alignment horizontal="left" wrapText="1"/>
    </xf>
    <xf numFmtId="0" fontId="8" fillId="6" borderId="0" xfId="0" applyFont="1" applyFill="1" applyAlignment="1">
      <alignment horizontal="left"/>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164" fontId="11" fillId="3" borderId="1" xfId="1" applyFont="1" applyFill="1" applyBorder="1" applyAlignment="1">
      <alignment horizontal="center" vertical="center" wrapText="1"/>
    </xf>
    <xf numFmtId="0" fontId="32" fillId="2" borderId="1" xfId="0" applyFont="1" applyFill="1" applyBorder="1" applyAlignment="1">
      <alignment horizontal="left" vertical="center" wrapText="1"/>
    </xf>
    <xf numFmtId="0" fontId="4" fillId="2" borderId="1" xfId="0" applyFont="1" applyFill="1" applyBorder="1" applyAlignment="1">
      <alignment horizontal="center" vertical="center" wrapText="1" shrinkToFit="1"/>
    </xf>
    <xf numFmtId="0" fontId="10" fillId="0" borderId="0" xfId="0" applyFont="1" applyAlignment="1">
      <alignment wrapText="1"/>
    </xf>
    <xf numFmtId="0" fontId="23" fillId="9" borderId="9" xfId="0" applyFont="1" applyFill="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lignment wrapText="1"/>
    </xf>
    <xf numFmtId="0" fontId="38" fillId="2" borderId="1" xfId="0" applyFont="1" applyFill="1" applyBorder="1" applyAlignment="1">
      <alignment horizontal="center" wrapText="1"/>
    </xf>
    <xf numFmtId="0" fontId="38" fillId="2" borderId="1" xfId="0" applyFont="1" applyFill="1" applyBorder="1" applyAlignment="1">
      <alignment horizontal="left" wrapText="1"/>
    </xf>
    <xf numFmtId="0" fontId="36" fillId="0" borderId="1" xfId="0" applyFont="1" applyBorder="1" applyAlignment="1">
      <alignment wrapText="1"/>
    </xf>
    <xf numFmtId="0" fontId="36" fillId="0" borderId="1" xfId="0" applyFont="1" applyBorder="1" applyAlignment="1">
      <alignment horizontal="center" vertical="top" wrapText="1"/>
    </xf>
    <xf numFmtId="165" fontId="36" fillId="0" borderId="1" xfId="1" applyNumberFormat="1" applyFont="1" applyBorder="1" applyAlignment="1">
      <alignment wrapText="1"/>
    </xf>
    <xf numFmtId="0" fontId="36" fillId="0" borderId="1" xfId="0" applyFont="1" applyBorder="1" applyAlignment="1">
      <alignment horizontal="center" wrapText="1"/>
    </xf>
    <xf numFmtId="165" fontId="36" fillId="0" borderId="1" xfId="0" applyNumberFormat="1" applyFont="1" applyBorder="1" applyAlignment="1">
      <alignment vertical="center" wrapText="1"/>
    </xf>
    <xf numFmtId="165" fontId="39" fillId="0" borderId="1" xfId="0" applyNumberFormat="1" applyFont="1" applyBorder="1" applyAlignment="1">
      <alignment vertical="center" wrapText="1"/>
    </xf>
    <xf numFmtId="0" fontId="41" fillId="0" borderId="16" xfId="10" applyFont="1" applyBorder="1" applyAlignment="1">
      <alignment horizontal="center"/>
    </xf>
    <xf numFmtId="0" fontId="42" fillId="0" borderId="17" xfId="10" applyFont="1" applyBorder="1" applyAlignment="1">
      <alignment horizontal="left"/>
    </xf>
    <xf numFmtId="0" fontId="40" fillId="10" borderId="16" xfId="10" applyFill="1" applyBorder="1"/>
    <xf numFmtId="0" fontId="43" fillId="0" borderId="18" xfId="10" applyFont="1" applyBorder="1" applyAlignment="1">
      <alignment horizontal="center"/>
    </xf>
    <xf numFmtId="0" fontId="41" fillId="0" borderId="0" xfId="10" applyFont="1" applyAlignment="1">
      <alignment horizontal="center"/>
    </xf>
    <xf numFmtId="0" fontId="40" fillId="0" borderId="0" xfId="10"/>
    <xf numFmtId="0" fontId="41" fillId="0" borderId="19" xfId="10" applyFont="1" applyBorder="1" applyAlignment="1">
      <alignment horizontal="center"/>
    </xf>
    <xf numFmtId="0" fontId="44" fillId="11" borderId="20" xfId="10" applyFont="1" applyFill="1" applyBorder="1" applyAlignment="1">
      <alignment horizontal="left"/>
    </xf>
    <xf numFmtId="0" fontId="40" fillId="10" borderId="19" xfId="10" applyFill="1" applyBorder="1"/>
    <xf numFmtId="0" fontId="45" fillId="11" borderId="21" xfId="10" applyFont="1" applyFill="1" applyBorder="1" applyAlignment="1">
      <alignment horizontal="center"/>
    </xf>
    <xf numFmtId="0" fontId="46" fillId="0" borderId="20" xfId="10" applyFont="1" applyBorder="1" applyAlignment="1">
      <alignment horizontal="left"/>
    </xf>
    <xf numFmtId="0" fontId="45" fillId="0" borderId="21" xfId="10" applyFont="1" applyBorder="1" applyAlignment="1">
      <alignment horizontal="center"/>
    </xf>
    <xf numFmtId="0" fontId="47" fillId="0" borderId="21" xfId="10" applyFont="1" applyBorder="1" applyAlignment="1">
      <alignment horizontal="center"/>
    </xf>
    <xf numFmtId="49" fontId="47" fillId="0" borderId="21" xfId="10" applyNumberFormat="1" applyFont="1" applyBorder="1" applyAlignment="1">
      <alignment horizontal="center"/>
    </xf>
    <xf numFmtId="0" fontId="43" fillId="0" borderId="19" xfId="10" applyFont="1" applyBorder="1" applyAlignment="1">
      <alignment horizontal="center"/>
    </xf>
    <xf numFmtId="0" fontId="43" fillId="0" borderId="20" xfId="10" applyFont="1" applyBorder="1" applyAlignment="1">
      <alignment horizontal="center"/>
    </xf>
    <xf numFmtId="0" fontId="41" fillId="0" borderId="21" xfId="10" applyFont="1" applyBorder="1" applyAlignment="1">
      <alignment horizontal="center"/>
    </xf>
    <xf numFmtId="0" fontId="48" fillId="10" borderId="19" xfId="10" applyFont="1" applyFill="1" applyBorder="1"/>
    <xf numFmtId="0" fontId="48" fillId="10" borderId="20" xfId="10" applyFont="1" applyFill="1" applyBorder="1"/>
    <xf numFmtId="0" fontId="48" fillId="10" borderId="21" xfId="10" applyFont="1" applyFill="1" applyBorder="1"/>
    <xf numFmtId="0" fontId="48" fillId="12" borderId="0" xfId="10" applyFont="1" applyFill="1"/>
    <xf numFmtId="0" fontId="43" fillId="0" borderId="20" xfId="10" applyFont="1" applyBorder="1"/>
    <xf numFmtId="42" fontId="0" fillId="0" borderId="21" xfId="11" applyNumberFormat="1" applyFont="1" applyBorder="1"/>
    <xf numFmtId="42" fontId="0" fillId="0" borderId="21" xfId="11" applyNumberFormat="1" applyFont="1" applyBorder="1" applyAlignment="1">
      <alignment wrapText="1"/>
    </xf>
    <xf numFmtId="0" fontId="43" fillId="13" borderId="19" xfId="10" applyFont="1" applyFill="1" applyBorder="1" applyAlignment="1">
      <alignment horizontal="center"/>
    </xf>
    <xf numFmtId="0" fontId="43" fillId="13" borderId="20" xfId="10" applyFont="1" applyFill="1" applyBorder="1"/>
    <xf numFmtId="166" fontId="0" fillId="13" borderId="21" xfId="11" applyNumberFormat="1" applyFont="1" applyFill="1" applyBorder="1"/>
    <xf numFmtId="0" fontId="40" fillId="0" borderId="22" xfId="10" applyBorder="1"/>
    <xf numFmtId="0" fontId="43" fillId="0" borderId="23" xfId="10" applyFont="1" applyBorder="1" applyAlignment="1">
      <alignment horizontal="right"/>
    </xf>
    <xf numFmtId="0" fontId="40" fillId="10" borderId="24" xfId="10" applyFill="1" applyBorder="1"/>
    <xf numFmtId="42" fontId="47" fillId="0" borderId="25" xfId="11" applyNumberFormat="1" applyFont="1" applyBorder="1"/>
    <xf numFmtId="42" fontId="47" fillId="0" borderId="26" xfId="11" applyNumberFormat="1" applyFont="1" applyBorder="1"/>
    <xf numFmtId="42" fontId="47" fillId="0" borderId="2" xfId="11" applyNumberFormat="1" applyFont="1" applyBorder="1"/>
    <xf numFmtId="42" fontId="47" fillId="0" borderId="0" xfId="11" applyNumberFormat="1" applyFont="1"/>
    <xf numFmtId="0" fontId="49" fillId="0" borderId="0" xfId="10" applyFont="1"/>
    <xf numFmtId="42" fontId="50" fillId="0" borderId="0" xfId="10" applyNumberFormat="1" applyFont="1"/>
    <xf numFmtId="0" fontId="50" fillId="0" borderId="0" xfId="10" applyFont="1"/>
    <xf numFmtId="0" fontId="40" fillId="10" borderId="11" xfId="10" applyFill="1" applyBorder="1"/>
    <xf numFmtId="0" fontId="43" fillId="2" borderId="18" xfId="10" applyFont="1" applyFill="1" applyBorder="1" applyAlignment="1">
      <alignment horizontal="center"/>
    </xf>
    <xf numFmtId="0" fontId="43" fillId="9" borderId="18" xfId="10" applyFont="1" applyFill="1" applyBorder="1" applyAlignment="1">
      <alignment horizontal="center"/>
    </xf>
    <xf numFmtId="0" fontId="43" fillId="0" borderId="16" xfId="10" applyFont="1" applyBorder="1" applyAlignment="1">
      <alignment horizontal="center"/>
    </xf>
    <xf numFmtId="0" fontId="40" fillId="14" borderId="16" xfId="10" applyFill="1" applyBorder="1" applyAlignment="1">
      <alignment horizontal="centerContinuous"/>
    </xf>
    <xf numFmtId="0" fontId="40" fillId="14" borderId="17" xfId="10" applyFill="1" applyBorder="1" applyAlignment="1">
      <alignment horizontal="centerContinuous"/>
    </xf>
    <xf numFmtId="0" fontId="40" fillId="10" borderId="0" xfId="10" applyFill="1"/>
    <xf numFmtId="0" fontId="45" fillId="11" borderId="19" xfId="10" applyFont="1" applyFill="1" applyBorder="1" applyAlignment="1">
      <alignment horizontal="center"/>
    </xf>
    <xf numFmtId="0" fontId="51" fillId="14" borderId="19" xfId="10" applyFont="1" applyFill="1" applyBorder="1" applyAlignment="1">
      <alignment horizontal="centerContinuous"/>
    </xf>
    <xf numFmtId="0" fontId="40" fillId="14" borderId="20" xfId="10" applyFill="1" applyBorder="1" applyAlignment="1">
      <alignment horizontal="centerContinuous"/>
    </xf>
    <xf numFmtId="0" fontId="45" fillId="0" borderId="19" xfId="10" applyFont="1" applyBorder="1" applyAlignment="1">
      <alignment horizontal="center"/>
    </xf>
    <xf numFmtId="0" fontId="52" fillId="14" borderId="19" xfId="10" applyFont="1" applyFill="1" applyBorder="1" applyAlignment="1">
      <alignment horizontal="centerContinuous"/>
    </xf>
    <xf numFmtId="0" fontId="47" fillId="2" borderId="21" xfId="10" applyFont="1" applyFill="1" applyBorder="1" applyAlignment="1">
      <alignment horizontal="center"/>
    </xf>
    <xf numFmtId="0" fontId="47" fillId="0" borderId="19" xfId="10" applyFont="1" applyBorder="1" applyAlignment="1">
      <alignment horizontal="center"/>
    </xf>
    <xf numFmtId="49" fontId="47" fillId="2" borderId="21" xfId="10" applyNumberFormat="1" applyFont="1" applyFill="1" applyBorder="1" applyAlignment="1">
      <alignment horizontal="center"/>
    </xf>
    <xf numFmtId="49" fontId="47" fillId="0" borderId="19" xfId="10" applyNumberFormat="1" applyFont="1" applyBorder="1" applyAlignment="1">
      <alignment horizontal="center"/>
    </xf>
    <xf numFmtId="0" fontId="41" fillId="2" borderId="21" xfId="10" applyFont="1" applyFill="1" applyBorder="1" applyAlignment="1">
      <alignment horizontal="center"/>
    </xf>
    <xf numFmtId="0" fontId="53" fillId="14" borderId="19" xfId="10" applyFont="1" applyFill="1" applyBorder="1" applyAlignment="1">
      <alignment horizontal="centerContinuous"/>
    </xf>
    <xf numFmtId="0" fontId="48" fillId="10" borderId="0" xfId="10" applyFont="1" applyFill="1"/>
    <xf numFmtId="0" fontId="48" fillId="10" borderId="19" xfId="10" applyFont="1" applyFill="1" applyBorder="1" applyAlignment="1">
      <alignment horizontal="centerContinuous"/>
    </xf>
    <xf numFmtId="0" fontId="40" fillId="10" borderId="20" xfId="10" applyFill="1" applyBorder="1" applyAlignment="1">
      <alignment horizontal="centerContinuous"/>
    </xf>
    <xf numFmtId="42" fontId="0" fillId="9" borderId="21" xfId="11" applyNumberFormat="1" applyFont="1" applyFill="1" applyBorder="1"/>
    <xf numFmtId="42" fontId="0" fillId="0" borderId="19" xfId="11" applyNumberFormat="1" applyFont="1" applyBorder="1"/>
    <xf numFmtId="42" fontId="54" fillId="14" borderId="19" xfId="10" applyNumberFormat="1" applyFont="1" applyFill="1" applyBorder="1" applyAlignment="1">
      <alignment horizontal="center"/>
    </xf>
    <xf numFmtId="42" fontId="54" fillId="14" borderId="20" xfId="10" applyNumberFormat="1" applyFont="1" applyFill="1" applyBorder="1" applyAlignment="1">
      <alignment horizontal="center"/>
    </xf>
    <xf numFmtId="42" fontId="40" fillId="0" borderId="0" xfId="10" applyNumberFormat="1"/>
    <xf numFmtId="166" fontId="0" fillId="13" borderId="19" xfId="11" applyNumberFormat="1" applyFont="1" applyFill="1" applyBorder="1"/>
    <xf numFmtId="9" fontId="40" fillId="0" borderId="0" xfId="10" applyNumberFormat="1"/>
    <xf numFmtId="0" fontId="40" fillId="0" borderId="3" xfId="10" applyBorder="1"/>
    <xf numFmtId="0" fontId="40" fillId="10" borderId="3" xfId="10" applyFill="1" applyBorder="1"/>
    <xf numFmtId="42" fontId="47" fillId="9" borderId="2" xfId="11" applyNumberFormat="1" applyFont="1" applyFill="1" applyBorder="1"/>
    <xf numFmtId="42" fontId="47" fillId="0" borderId="3" xfId="11" applyNumberFormat="1" applyFont="1" applyBorder="1"/>
    <xf numFmtId="42" fontId="54" fillId="15" borderId="3" xfId="10" applyNumberFormat="1" applyFont="1" applyFill="1" applyBorder="1" applyAlignment="1">
      <alignment horizontal="center"/>
    </xf>
    <xf numFmtId="42" fontId="54" fillId="15" borderId="5" xfId="10" applyNumberFormat="1" applyFont="1" applyFill="1" applyBorder="1" applyAlignment="1">
      <alignment horizontal="center"/>
    </xf>
    <xf numFmtId="44" fontId="40" fillId="0" borderId="0" xfId="10" applyNumberFormat="1"/>
    <xf numFmtId="44" fontId="55" fillId="0" borderId="0" xfId="10" applyNumberFormat="1" applyFont="1"/>
    <xf numFmtId="0" fontId="56" fillId="16" borderId="0" xfId="10" applyFont="1" applyFill="1"/>
    <xf numFmtId="167" fontId="56" fillId="16" borderId="0" xfId="10" applyNumberFormat="1" applyFont="1" applyFill="1"/>
    <xf numFmtId="0" fontId="55" fillId="0" borderId="0" xfId="10" applyFont="1"/>
    <xf numFmtId="0" fontId="56" fillId="17" borderId="0" xfId="10" applyFont="1" applyFill="1"/>
    <xf numFmtId="6" fontId="56" fillId="17" borderId="0" xfId="10" applyNumberFormat="1" applyFont="1" applyFill="1"/>
    <xf numFmtId="0" fontId="40" fillId="12" borderId="0" xfId="10" applyFill="1"/>
    <xf numFmtId="0" fontId="57" fillId="0" borderId="16" xfId="10" applyFont="1" applyBorder="1" applyAlignment="1">
      <alignment horizontal="center"/>
    </xf>
    <xf numFmtId="0" fontId="58" fillId="0" borderId="17" xfId="10" applyFont="1" applyBorder="1" applyAlignment="1">
      <alignment horizontal="left"/>
    </xf>
    <xf numFmtId="0" fontId="59" fillId="0" borderId="18" xfId="10" applyFont="1" applyBorder="1" applyAlignment="1">
      <alignment horizontal="center"/>
    </xf>
    <xf numFmtId="0" fontId="57" fillId="0" borderId="0" xfId="10" applyFont="1" applyAlignment="1">
      <alignment horizontal="center"/>
    </xf>
    <xf numFmtId="0" fontId="57" fillId="0" borderId="19" xfId="10" applyFont="1" applyBorder="1" applyAlignment="1">
      <alignment horizontal="center"/>
    </xf>
    <xf numFmtId="0" fontId="60" fillId="11" borderId="20" xfId="10" applyFont="1" applyFill="1" applyBorder="1" applyAlignment="1">
      <alignment horizontal="left"/>
    </xf>
    <xf numFmtId="0" fontId="40" fillId="10" borderId="19" xfId="10" applyFont="1" applyFill="1" applyBorder="1"/>
    <xf numFmtId="0" fontId="61" fillId="11" borderId="21" xfId="10" applyFont="1" applyFill="1" applyBorder="1" applyAlignment="1">
      <alignment horizontal="center"/>
    </xf>
    <xf numFmtId="0" fontId="62" fillId="0" borderId="20" xfId="10" applyFont="1" applyBorder="1" applyAlignment="1">
      <alignment horizontal="left"/>
    </xf>
    <xf numFmtId="0" fontId="61" fillId="0" borderId="21" xfId="10" applyFont="1" applyBorder="1" applyAlignment="1">
      <alignment horizontal="center"/>
    </xf>
    <xf numFmtId="0" fontId="63" fillId="0" borderId="21" xfId="10" applyFont="1" applyBorder="1" applyAlignment="1">
      <alignment horizontal="center"/>
    </xf>
    <xf numFmtId="49" fontId="63" fillId="0" borderId="21" xfId="10" applyNumberFormat="1" applyFont="1" applyBorder="1" applyAlignment="1">
      <alignment horizontal="center"/>
    </xf>
    <xf numFmtId="0" fontId="59" fillId="0" borderId="19" xfId="10" applyFont="1" applyBorder="1" applyAlignment="1">
      <alignment horizontal="center"/>
    </xf>
    <xf numFmtId="0" fontId="59" fillId="0" borderId="20" xfId="10" applyFont="1" applyBorder="1" applyAlignment="1">
      <alignment horizontal="center"/>
    </xf>
    <xf numFmtId="0" fontId="57" fillId="0" borderId="21" xfId="10" applyFont="1" applyBorder="1" applyAlignment="1">
      <alignment horizontal="center"/>
    </xf>
    <xf numFmtId="0" fontId="64" fillId="10" borderId="19" xfId="10" applyFont="1" applyFill="1" applyBorder="1"/>
    <xf numFmtId="0" fontId="64" fillId="10" borderId="20" xfId="10" applyFont="1" applyFill="1" applyBorder="1"/>
    <xf numFmtId="0" fontId="64" fillId="10" borderId="21" xfId="10" applyFont="1" applyFill="1" applyBorder="1"/>
    <xf numFmtId="0" fontId="64" fillId="12" borderId="0" xfId="10" applyFont="1" applyFill="1"/>
    <xf numFmtId="0" fontId="59" fillId="0" borderId="20" xfId="10" applyFont="1" applyBorder="1"/>
    <xf numFmtId="42" fontId="40" fillId="0" borderId="1" xfId="11" applyNumberFormat="1" applyBorder="1"/>
    <xf numFmtId="42" fontId="40" fillId="0" borderId="1" xfId="11" applyNumberFormat="1" applyFill="1" applyBorder="1"/>
    <xf numFmtId="44" fontId="0" fillId="0" borderId="1" xfId="11" applyFont="1" applyBorder="1"/>
    <xf numFmtId="42" fontId="40" fillId="0" borderId="27" xfId="11" applyNumberFormat="1" applyBorder="1"/>
    <xf numFmtId="44" fontId="0" fillId="0" borderId="1" xfId="11" applyFont="1" applyFill="1" applyBorder="1"/>
    <xf numFmtId="44" fontId="0" fillId="0" borderId="27" xfId="11" applyFont="1" applyFill="1" applyBorder="1"/>
    <xf numFmtId="44" fontId="0" fillId="0" borderId="27" xfId="11" applyFont="1" applyBorder="1"/>
    <xf numFmtId="0" fontId="59" fillId="13" borderId="19" xfId="10" applyFont="1" applyFill="1" applyBorder="1" applyAlignment="1">
      <alignment horizontal="center"/>
    </xf>
    <xf numFmtId="0" fontId="59" fillId="13" borderId="20" xfId="10" applyFont="1" applyFill="1" applyBorder="1"/>
    <xf numFmtId="166" fontId="40" fillId="13" borderId="10" xfId="11" applyNumberFormat="1" applyFill="1" applyBorder="1"/>
    <xf numFmtId="166" fontId="40" fillId="13" borderId="28" xfId="11" applyNumberFormat="1" applyFill="1" applyBorder="1"/>
    <xf numFmtId="0" fontId="59" fillId="0" borderId="29" xfId="10" applyFont="1" applyBorder="1" applyAlignment="1">
      <alignment horizontal="right"/>
    </xf>
    <xf numFmtId="42" fontId="63" fillId="0" borderId="2" xfId="11" applyNumberFormat="1" applyFont="1" applyBorder="1"/>
    <xf numFmtId="42" fontId="63" fillId="0" borderId="0" xfId="11" applyNumberFormat="1" applyFont="1" applyBorder="1"/>
    <xf numFmtId="0" fontId="59" fillId="2" borderId="18" xfId="10" applyFont="1" applyFill="1" applyBorder="1" applyAlignment="1">
      <alignment horizontal="center"/>
    </xf>
    <xf numFmtId="0" fontId="40" fillId="10" borderId="0" xfId="10" applyFont="1" applyFill="1" applyBorder="1"/>
    <xf numFmtId="0" fontId="65" fillId="14" borderId="19" xfId="10" applyFont="1" applyFill="1" applyBorder="1" applyAlignment="1">
      <alignment horizontal="centerContinuous"/>
    </xf>
    <xf numFmtId="0" fontId="66" fillId="14" borderId="19" xfId="10" applyFont="1" applyFill="1" applyBorder="1" applyAlignment="1">
      <alignment horizontal="centerContinuous"/>
    </xf>
    <xf numFmtId="49" fontId="63" fillId="0" borderId="21" xfId="10" quotePrefix="1" applyNumberFormat="1" applyFont="1" applyBorder="1" applyAlignment="1">
      <alignment horizontal="center"/>
    </xf>
    <xf numFmtId="0" fontId="40" fillId="10" borderId="0" xfId="10" applyFill="1" applyBorder="1"/>
    <xf numFmtId="0" fontId="67" fillId="14" borderId="19" xfId="10" applyFont="1" applyFill="1" applyBorder="1" applyAlignment="1">
      <alignment horizontal="centerContinuous"/>
    </xf>
    <xf numFmtId="0" fontId="64" fillId="10" borderId="0" xfId="10" applyFont="1" applyFill="1" applyBorder="1"/>
    <xf numFmtId="0" fontId="64" fillId="10" borderId="19" xfId="10" applyFont="1" applyFill="1" applyBorder="1" applyAlignment="1">
      <alignment horizontal="centerContinuous"/>
    </xf>
    <xf numFmtId="44" fontId="1" fillId="0" borderId="1" xfId="11" applyFont="1" applyBorder="1"/>
    <xf numFmtId="42" fontId="54" fillId="14" borderId="0" xfId="10" applyNumberFormat="1" applyFont="1" applyFill="1" applyBorder="1" applyAlignment="1">
      <alignment horizontal="center"/>
    </xf>
    <xf numFmtId="44" fontId="40" fillId="0" borderId="1" xfId="11" applyFont="1" applyBorder="1"/>
    <xf numFmtId="42" fontId="63" fillId="0" borderId="2" xfId="11" applyNumberFormat="1" applyFont="1" applyFill="1" applyBorder="1"/>
    <xf numFmtId="0" fontId="43" fillId="18" borderId="30" xfId="10" applyFont="1" applyFill="1" applyBorder="1" applyAlignment="1">
      <alignment horizontal="center"/>
    </xf>
    <xf numFmtId="0" fontId="43" fillId="18" borderId="31" xfId="10" applyFont="1" applyFill="1" applyBorder="1" applyAlignment="1">
      <alignment horizontal="center"/>
    </xf>
    <xf numFmtId="0" fontId="43" fillId="18" borderId="32" xfId="10" applyFont="1" applyFill="1" applyBorder="1" applyAlignment="1">
      <alignment horizontal="center"/>
    </xf>
    <xf numFmtId="0" fontId="43" fillId="18" borderId="33" xfId="10" applyFont="1" applyFill="1" applyBorder="1" applyAlignment="1">
      <alignment horizontal="center"/>
    </xf>
    <xf numFmtId="0" fontId="47" fillId="11" borderId="20" xfId="10" applyFont="1" applyFill="1" applyBorder="1" applyAlignment="1">
      <alignment horizontal="left"/>
    </xf>
    <xf numFmtId="0" fontId="43" fillId="11" borderId="34" xfId="10" applyFont="1" applyFill="1" applyBorder="1" applyAlignment="1">
      <alignment horizontal="center"/>
    </xf>
    <xf numFmtId="0" fontId="43" fillId="11" borderId="35" xfId="10" applyFont="1" applyFill="1" applyBorder="1" applyAlignment="1">
      <alignment horizontal="center"/>
    </xf>
    <xf numFmtId="0" fontId="43" fillId="11" borderId="36" xfId="10" applyFont="1" applyFill="1" applyBorder="1" applyAlignment="1">
      <alignment horizontal="center"/>
    </xf>
    <xf numFmtId="0" fontId="43" fillId="11" borderId="37" xfId="10" applyFont="1" applyFill="1" applyBorder="1" applyAlignment="1">
      <alignment horizontal="center"/>
    </xf>
    <xf numFmtId="0" fontId="42" fillId="0" borderId="20" xfId="10" applyFont="1" applyBorder="1" applyAlignment="1">
      <alignment horizontal="left"/>
    </xf>
    <xf numFmtId="0" fontId="43" fillId="0" borderId="36" xfId="10" applyFont="1" applyBorder="1" applyAlignment="1">
      <alignment horizontal="center"/>
    </xf>
    <xf numFmtId="0" fontId="43" fillId="0" borderId="37" xfId="10" applyFont="1" applyBorder="1" applyAlignment="1">
      <alignment horizontal="center"/>
    </xf>
    <xf numFmtId="0" fontId="43" fillId="0" borderId="34" xfId="10" applyFont="1" applyBorder="1" applyAlignment="1">
      <alignment horizontal="center"/>
    </xf>
    <xf numFmtId="0" fontId="43" fillId="0" borderId="35" xfId="10" applyFont="1" applyBorder="1" applyAlignment="1">
      <alignment horizontal="center"/>
    </xf>
    <xf numFmtId="49" fontId="43" fillId="0" borderId="34" xfId="10" applyNumberFormat="1" applyFont="1" applyBorder="1" applyAlignment="1">
      <alignment horizontal="center"/>
    </xf>
    <xf numFmtId="49" fontId="43" fillId="0" borderId="35" xfId="10" applyNumberFormat="1" applyFont="1" applyBorder="1" applyAlignment="1">
      <alignment horizontal="center"/>
    </xf>
    <xf numFmtId="49" fontId="43" fillId="0" borderId="36" xfId="10" applyNumberFormat="1" applyFont="1" applyBorder="1" applyAlignment="1">
      <alignment horizontal="center"/>
    </xf>
    <xf numFmtId="49" fontId="43" fillId="0" borderId="37" xfId="10" applyNumberFormat="1" applyFont="1" applyBorder="1" applyAlignment="1">
      <alignment horizontal="center"/>
    </xf>
    <xf numFmtId="0" fontId="41" fillId="0" borderId="34" xfId="10" applyFont="1" applyBorder="1" applyAlignment="1">
      <alignment horizontal="center"/>
    </xf>
    <xf numFmtId="0" fontId="68" fillId="0" borderId="35" xfId="10" applyFont="1" applyBorder="1" applyAlignment="1">
      <alignment horizontal="center"/>
    </xf>
    <xf numFmtId="0" fontId="41" fillId="0" borderId="35" xfId="10" applyFont="1" applyBorder="1" applyAlignment="1">
      <alignment horizontal="center"/>
    </xf>
    <xf numFmtId="0" fontId="42" fillId="0" borderId="35" xfId="10" applyFont="1" applyBorder="1" applyAlignment="1">
      <alignment horizontal="center"/>
    </xf>
    <xf numFmtId="0" fontId="41" fillId="0" borderId="36" xfId="10" applyFont="1" applyBorder="1" applyAlignment="1">
      <alignment horizontal="center"/>
    </xf>
    <xf numFmtId="0" fontId="41" fillId="0" borderId="37" xfId="10" applyFont="1" applyBorder="1" applyAlignment="1">
      <alignment horizontal="center"/>
    </xf>
    <xf numFmtId="0" fontId="48" fillId="10" borderId="34" xfId="10" applyFont="1" applyFill="1" applyBorder="1"/>
    <xf numFmtId="0" fontId="48" fillId="10" borderId="35" xfId="10" applyFont="1" applyFill="1" applyBorder="1"/>
    <xf numFmtId="0" fontId="48" fillId="10" borderId="36" xfId="10" applyFont="1" applyFill="1" applyBorder="1"/>
    <xf numFmtId="0" fontId="48" fillId="10" borderId="37" xfId="10" applyFont="1" applyFill="1" applyBorder="1"/>
    <xf numFmtId="0" fontId="41" fillId="0" borderId="20" xfId="10" applyFont="1" applyBorder="1"/>
    <xf numFmtId="42" fontId="40" fillId="0" borderId="10" xfId="11" applyNumberFormat="1" applyFont="1" applyFill="1" applyBorder="1"/>
    <xf numFmtId="42" fontId="40" fillId="0" borderId="0" xfId="11" applyNumberFormat="1" applyFont="1" applyFill="1" applyBorder="1"/>
    <xf numFmtId="42" fontId="40" fillId="0" borderId="10" xfId="11" applyNumberFormat="1" applyFont="1" applyBorder="1"/>
    <xf numFmtId="42" fontId="69" fillId="0" borderId="0" xfId="11" applyNumberFormat="1" applyFont="1" applyFill="1" applyBorder="1"/>
    <xf numFmtId="42" fontId="69" fillId="0" borderId="10" xfId="11" applyNumberFormat="1" applyFont="1" applyFill="1" applyBorder="1"/>
    <xf numFmtId="42" fontId="40" fillId="0" borderId="38" xfId="11" applyNumberFormat="1" applyFont="1" applyFill="1" applyBorder="1"/>
    <xf numFmtId="42" fontId="69" fillId="0" borderId="37" xfId="11" applyNumberFormat="1" applyFont="1" applyFill="1" applyBorder="1"/>
    <xf numFmtId="42" fontId="40" fillId="0" borderId="35" xfId="11" applyNumberFormat="1" applyFont="1" applyFill="1" applyBorder="1"/>
    <xf numFmtId="42" fontId="40" fillId="0" borderId="35" xfId="11" applyNumberFormat="1" applyFont="1" applyBorder="1"/>
    <xf numFmtId="42" fontId="40" fillId="0" borderId="36" xfId="11" applyNumberFormat="1" applyFont="1" applyFill="1" applyBorder="1"/>
    <xf numFmtId="42" fontId="40" fillId="0" borderId="37" xfId="11" applyNumberFormat="1" applyFont="1" applyFill="1" applyBorder="1"/>
    <xf numFmtId="42" fontId="40" fillId="0" borderId="35" xfId="10" applyNumberFormat="1" applyFont="1" applyBorder="1"/>
    <xf numFmtId="42" fontId="40" fillId="0" borderId="0" xfId="10" applyNumberFormat="1" applyFont="1"/>
    <xf numFmtId="42" fontId="40" fillId="0" borderId="36" xfId="10" applyNumberFormat="1" applyFont="1" applyBorder="1"/>
    <xf numFmtId="42" fontId="40" fillId="0" borderId="37" xfId="10" applyNumberFormat="1" applyFont="1" applyBorder="1"/>
    <xf numFmtId="9" fontId="0" fillId="0" borderId="0" xfId="12" applyFont="1"/>
    <xf numFmtId="42" fontId="40" fillId="0" borderId="12" xfId="11" applyNumberFormat="1" applyFont="1" applyFill="1" applyBorder="1"/>
    <xf numFmtId="42" fontId="40" fillId="0" borderId="39" xfId="11" applyNumberFormat="1" applyFont="1" applyFill="1" applyBorder="1"/>
    <xf numFmtId="0" fontId="70" fillId="0" borderId="3" xfId="10" applyFont="1" applyBorder="1"/>
    <xf numFmtId="0" fontId="43" fillId="0" borderId="2" xfId="10" applyFont="1" applyBorder="1" applyAlignment="1">
      <alignment horizontal="right"/>
    </xf>
    <xf numFmtId="42" fontId="47" fillId="0" borderId="1" xfId="11" applyNumberFormat="1" applyFont="1" applyBorder="1"/>
    <xf numFmtId="42" fontId="47" fillId="0" borderId="8" xfId="11" applyNumberFormat="1" applyFont="1" applyFill="1" applyBorder="1"/>
    <xf numFmtId="42" fontId="47" fillId="0" borderId="8" xfId="11" applyNumberFormat="1" applyFont="1" applyBorder="1"/>
    <xf numFmtId="42" fontId="47" fillId="0" borderId="9" xfId="11" applyNumberFormat="1" applyFont="1" applyBorder="1"/>
    <xf numFmtId="42" fontId="47" fillId="0" borderId="27" xfId="11" applyNumberFormat="1" applyFont="1" applyBorder="1"/>
    <xf numFmtId="0" fontId="40" fillId="0" borderId="19" xfId="10" applyBorder="1"/>
    <xf numFmtId="0" fontId="40" fillId="0" borderId="20" xfId="10" applyBorder="1"/>
    <xf numFmtId="0" fontId="51" fillId="14" borderId="18" xfId="10" applyFont="1" applyFill="1" applyBorder="1" applyAlignment="1">
      <alignment horizontal="centerContinuous" wrapText="1"/>
    </xf>
    <xf numFmtId="0" fontId="51" fillId="14" borderId="33" xfId="10" applyFont="1" applyFill="1" applyBorder="1" applyAlignment="1">
      <alignment horizontal="centerContinuous" wrapText="1"/>
    </xf>
    <xf numFmtId="0" fontId="51" fillId="14" borderId="21" xfId="10" applyFont="1" applyFill="1" applyBorder="1" applyAlignment="1">
      <alignment horizontal="centerContinuous" wrapText="1"/>
    </xf>
    <xf numFmtId="0" fontId="51" fillId="14" borderId="37" xfId="10" applyFont="1" applyFill="1" applyBorder="1" applyAlignment="1">
      <alignment horizontal="centerContinuous" wrapText="1"/>
    </xf>
    <xf numFmtId="0" fontId="51" fillId="14" borderId="19" xfId="10" applyFont="1" applyFill="1" applyBorder="1" applyAlignment="1">
      <alignment horizontal="centerContinuous" wrapText="1"/>
    </xf>
    <xf numFmtId="0" fontId="51" fillId="14" borderId="20" xfId="10" applyFont="1" applyFill="1" applyBorder="1" applyAlignment="1">
      <alignment horizontal="centerContinuous" wrapText="1"/>
    </xf>
    <xf numFmtId="0" fontId="53" fillId="14" borderId="21" xfId="10" applyFont="1" applyFill="1" applyBorder="1" applyAlignment="1">
      <alignment horizontal="centerContinuous" wrapText="1"/>
    </xf>
    <xf numFmtId="0" fontId="53" fillId="14" borderId="37" xfId="10" applyFont="1" applyFill="1" applyBorder="1" applyAlignment="1">
      <alignment horizontal="centerContinuous" wrapText="1"/>
    </xf>
    <xf numFmtId="0" fontId="48" fillId="10" borderId="12" xfId="10" applyFont="1" applyFill="1" applyBorder="1"/>
    <xf numFmtId="0" fontId="48" fillId="10" borderId="21" xfId="10" applyFont="1" applyFill="1" applyBorder="1" applyAlignment="1">
      <alignment horizontal="centerContinuous" wrapText="1"/>
    </xf>
    <xf numFmtId="0" fontId="48" fillId="10" borderId="37" xfId="10" applyFont="1" applyFill="1" applyBorder="1" applyAlignment="1">
      <alignment horizontal="centerContinuous" wrapText="1"/>
    </xf>
    <xf numFmtId="42" fontId="40" fillId="0" borderId="10" xfId="10" applyNumberFormat="1" applyFont="1" applyBorder="1"/>
    <xf numFmtId="42" fontId="40" fillId="0" borderId="0" xfId="11" applyNumberFormat="1" applyFont="1" applyBorder="1"/>
    <xf numFmtId="42" fontId="40" fillId="0" borderId="40" xfId="11" applyNumberFormat="1" applyFont="1" applyFill="1" applyBorder="1"/>
    <xf numFmtId="42" fontId="40" fillId="0" borderId="36" xfId="11" applyNumberFormat="1" applyFont="1" applyBorder="1"/>
    <xf numFmtId="42" fontId="71" fillId="14" borderId="19" xfId="10" applyNumberFormat="1" applyFont="1" applyFill="1" applyBorder="1" applyAlignment="1">
      <alignment horizontal="center" wrapText="1"/>
    </xf>
    <xf numFmtId="42" fontId="71" fillId="14" borderId="20" xfId="10" applyNumberFormat="1" applyFont="1" applyFill="1" applyBorder="1" applyAlignment="1">
      <alignment horizontal="center" wrapText="1"/>
    </xf>
    <xf numFmtId="42" fontId="40" fillId="0" borderId="12" xfId="11" applyNumberFormat="1" applyFont="1" applyBorder="1"/>
    <xf numFmtId="0" fontId="40" fillId="10" borderId="41" xfId="10" applyFill="1" applyBorder="1"/>
    <xf numFmtId="42" fontId="47" fillId="0" borderId="42" xfId="10" applyNumberFormat="1" applyFont="1" applyBorder="1"/>
    <xf numFmtId="42" fontId="47" fillId="0" borderId="43" xfId="10" applyNumberFormat="1" applyFont="1" applyBorder="1"/>
    <xf numFmtId="42" fontId="47" fillId="0" borderId="44" xfId="10" applyNumberFormat="1" applyFont="1" applyBorder="1"/>
    <xf numFmtId="42" fontId="47" fillId="0" borderId="43" xfId="11" applyNumberFormat="1" applyFont="1" applyBorder="1"/>
    <xf numFmtId="42" fontId="47" fillId="0" borderId="43" xfId="11" applyNumberFormat="1" applyFont="1" applyFill="1" applyBorder="1"/>
    <xf numFmtId="42" fontId="47" fillId="0" borderId="42" xfId="11" applyNumberFormat="1" applyFont="1" applyBorder="1"/>
    <xf numFmtId="42" fontId="52" fillId="14" borderId="45" xfId="10" applyNumberFormat="1" applyFont="1" applyFill="1" applyBorder="1" applyAlignment="1">
      <alignment horizontal="center" wrapText="1"/>
    </xf>
    <xf numFmtId="42" fontId="52" fillId="14" borderId="46" xfId="10" applyNumberFormat="1" applyFont="1" applyFill="1" applyBorder="1" applyAlignment="1">
      <alignment horizontal="center" wrapText="1"/>
    </xf>
  </cellXfs>
  <cellStyles count="13">
    <cellStyle name="Currency" xfId="1" builtinId="4"/>
    <cellStyle name="Currency 2" xfId="2"/>
    <cellStyle name="Currency 2 2" xfId="6"/>
    <cellStyle name="Currency 2 3" xfId="9"/>
    <cellStyle name="Currency 3" xfId="11"/>
    <cellStyle name="Currency 5" xfId="5"/>
    <cellStyle name="Hyperlink" xfId="8" builtinId="8"/>
    <cellStyle name="Normal" xfId="0" builtinId="0"/>
    <cellStyle name="Normal 2" xfId="7"/>
    <cellStyle name="Normal 3" xfId="10"/>
    <cellStyle name="Normal 4" xfId="3"/>
    <cellStyle name="Normal 6" xfId="4"/>
    <cellStyle name="Percent 2" xfId="1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tamisapps.com/fhda_members/Entry.asp?SR=D2301014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35"/>
  <sheetViews>
    <sheetView zoomScale="80" zoomScaleNormal="80" workbookViewId="0">
      <selection activeCell="P16" sqref="P16"/>
    </sheetView>
  </sheetViews>
  <sheetFormatPr defaultColWidth="10" defaultRowHeight="12.75"/>
  <cols>
    <col min="1" max="1" width="9.5" style="282" customWidth="1"/>
    <col min="2" max="2" width="24.625" style="282" customWidth="1"/>
    <col min="3" max="3" width="1.5" style="355" customWidth="1"/>
    <col min="4" max="14" width="11.625" style="282" customWidth="1"/>
    <col min="15" max="15" width="12.125" style="282" customWidth="1"/>
    <col min="16" max="16" width="10.125" style="282" bestFit="1" customWidth="1"/>
    <col min="17" max="16384" width="10" style="282"/>
  </cols>
  <sheetData>
    <row r="1" spans="1:203" s="281" customFormat="1" ht="20.100000000000001" customHeight="1">
      <c r="A1" s="277"/>
      <c r="B1" s="278" t="s">
        <v>799</v>
      </c>
      <c r="C1" s="279"/>
      <c r="D1" s="280" t="s">
        <v>800</v>
      </c>
      <c r="E1" s="280" t="s">
        <v>801</v>
      </c>
      <c r="F1" s="280" t="s">
        <v>802</v>
      </c>
      <c r="G1" s="280" t="s">
        <v>803</v>
      </c>
      <c r="H1" s="280" t="s">
        <v>804</v>
      </c>
      <c r="I1" s="280" t="s">
        <v>805</v>
      </c>
      <c r="J1" s="280" t="s">
        <v>806</v>
      </c>
      <c r="K1" s="280" t="s">
        <v>807</v>
      </c>
      <c r="L1" s="280" t="s">
        <v>808</v>
      </c>
      <c r="M1" s="280" t="s">
        <v>809</v>
      </c>
      <c r="N1" s="280" t="s">
        <v>121</v>
      </c>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c r="DV1" s="282"/>
      <c r="DW1" s="282"/>
      <c r="DX1" s="282"/>
      <c r="DY1" s="282"/>
      <c r="DZ1" s="282"/>
      <c r="EA1" s="282"/>
      <c r="EB1" s="282"/>
      <c r="EC1" s="282"/>
      <c r="ED1" s="282"/>
      <c r="EE1" s="282"/>
      <c r="EF1" s="282"/>
      <c r="EG1" s="282"/>
      <c r="EH1" s="282"/>
      <c r="EI1" s="282"/>
      <c r="EJ1" s="282"/>
      <c r="EK1" s="282"/>
      <c r="EL1" s="282"/>
      <c r="EM1" s="282"/>
      <c r="EN1" s="282"/>
      <c r="EO1" s="282"/>
      <c r="EP1" s="282"/>
      <c r="EQ1" s="282"/>
      <c r="ER1" s="282"/>
      <c r="ES1" s="282"/>
      <c r="ET1" s="282"/>
      <c r="EU1" s="282"/>
      <c r="EV1" s="282"/>
      <c r="EW1" s="282"/>
      <c r="EX1" s="282"/>
      <c r="EY1" s="282"/>
      <c r="EZ1" s="282"/>
      <c r="FA1" s="282"/>
      <c r="FB1" s="282"/>
      <c r="FC1" s="282"/>
      <c r="FD1" s="282"/>
      <c r="FE1" s="282"/>
      <c r="FF1" s="282"/>
      <c r="FG1" s="282"/>
      <c r="FH1" s="282"/>
      <c r="FI1" s="282"/>
      <c r="FJ1" s="282"/>
      <c r="FK1" s="282"/>
      <c r="FL1" s="282"/>
      <c r="FM1" s="282"/>
      <c r="FN1" s="282"/>
      <c r="FO1" s="282"/>
      <c r="FP1" s="282"/>
      <c r="FQ1" s="282"/>
      <c r="FR1" s="282"/>
      <c r="FS1" s="282"/>
      <c r="FT1" s="282"/>
      <c r="FU1" s="282"/>
      <c r="FV1" s="282"/>
      <c r="FW1" s="282"/>
      <c r="FX1" s="282"/>
      <c r="FY1" s="282"/>
      <c r="FZ1" s="282"/>
      <c r="GA1" s="282"/>
      <c r="GB1" s="282"/>
      <c r="GC1" s="282"/>
      <c r="GD1" s="282"/>
      <c r="GE1" s="282"/>
      <c r="GF1" s="282"/>
      <c r="GG1" s="282"/>
      <c r="GH1" s="282"/>
      <c r="GI1" s="282"/>
      <c r="GJ1" s="282"/>
      <c r="GK1" s="282"/>
      <c r="GL1" s="282"/>
      <c r="GM1" s="282"/>
      <c r="GN1" s="282"/>
      <c r="GO1" s="282"/>
      <c r="GP1" s="282"/>
      <c r="GQ1" s="282"/>
      <c r="GR1" s="282"/>
      <c r="GS1" s="282"/>
      <c r="GT1" s="282"/>
      <c r="GU1" s="282"/>
    </row>
    <row r="2" spans="1:203" s="281" customFormat="1" ht="20.100000000000001" customHeight="1">
      <c r="A2" s="283"/>
      <c r="B2" s="284" t="s">
        <v>810</v>
      </c>
      <c r="C2" s="285"/>
      <c r="D2" s="286" t="s">
        <v>811</v>
      </c>
      <c r="E2" s="286" t="s">
        <v>812</v>
      </c>
      <c r="F2" s="286" t="s">
        <v>813</v>
      </c>
      <c r="G2" s="286" t="s">
        <v>814</v>
      </c>
      <c r="H2" s="286" t="s">
        <v>815</v>
      </c>
      <c r="I2" s="286" t="s">
        <v>816</v>
      </c>
      <c r="J2" s="286" t="s">
        <v>817</v>
      </c>
      <c r="K2" s="286" t="s">
        <v>818</v>
      </c>
      <c r="L2" s="286" t="s">
        <v>819</v>
      </c>
      <c r="M2" s="286" t="s">
        <v>820</v>
      </c>
      <c r="N2" s="286" t="s">
        <v>821</v>
      </c>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row>
    <row r="3" spans="1:203" s="281" customFormat="1" ht="20.100000000000001" customHeight="1">
      <c r="A3" s="283"/>
      <c r="B3" s="287" t="s">
        <v>822</v>
      </c>
      <c r="C3" s="285"/>
      <c r="D3" s="288">
        <v>135063</v>
      </c>
      <c r="E3" s="288">
        <v>135063</v>
      </c>
      <c r="F3" s="288">
        <v>135063</v>
      </c>
      <c r="G3" s="288">
        <v>135063</v>
      </c>
      <c r="H3" s="288">
        <v>135063</v>
      </c>
      <c r="I3" s="288">
        <v>135063</v>
      </c>
      <c r="J3" s="288">
        <v>135063</v>
      </c>
      <c r="K3" s="288">
        <v>135063</v>
      </c>
      <c r="L3" s="288">
        <v>135063</v>
      </c>
      <c r="M3" s="288">
        <v>135063</v>
      </c>
      <c r="N3" s="288">
        <v>135063</v>
      </c>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c r="DV3" s="282"/>
      <c r="DW3" s="282"/>
      <c r="DX3" s="282"/>
      <c r="DY3" s="282"/>
      <c r="DZ3" s="282"/>
      <c r="EA3" s="282"/>
      <c r="EB3" s="282"/>
      <c r="EC3" s="282"/>
      <c r="ED3" s="282"/>
      <c r="EE3" s="282"/>
      <c r="EF3" s="282"/>
      <c r="EG3" s="282"/>
      <c r="EH3" s="282"/>
      <c r="EI3" s="282"/>
      <c r="EJ3" s="282"/>
      <c r="EK3" s="282"/>
      <c r="EL3" s="282"/>
      <c r="EM3" s="282"/>
      <c r="EN3" s="282"/>
      <c r="EO3" s="282"/>
      <c r="EP3" s="282"/>
      <c r="EQ3" s="282"/>
      <c r="ER3" s="282"/>
      <c r="ES3" s="282"/>
      <c r="ET3" s="282"/>
      <c r="EU3" s="282"/>
      <c r="EV3" s="282"/>
      <c r="EW3" s="282"/>
      <c r="EX3" s="282"/>
      <c r="EY3" s="282"/>
      <c r="EZ3" s="282"/>
      <c r="FA3" s="282"/>
      <c r="FB3" s="282"/>
      <c r="FC3" s="282"/>
      <c r="FD3" s="282"/>
      <c r="FE3" s="282"/>
      <c r="FF3" s="282"/>
      <c r="FG3" s="282"/>
      <c r="FH3" s="282"/>
      <c r="FI3" s="282"/>
      <c r="FJ3" s="282"/>
      <c r="FK3" s="282"/>
      <c r="FL3" s="282"/>
      <c r="FM3" s="282"/>
      <c r="FN3" s="282"/>
      <c r="FO3" s="282"/>
      <c r="FP3" s="282"/>
      <c r="FQ3" s="282"/>
      <c r="FR3" s="282"/>
      <c r="FS3" s="282"/>
      <c r="FT3" s="282"/>
      <c r="FU3" s="282"/>
      <c r="FV3" s="282"/>
      <c r="FW3" s="282"/>
      <c r="FX3" s="282"/>
      <c r="FY3" s="282"/>
      <c r="FZ3" s="282"/>
      <c r="GA3" s="282"/>
      <c r="GB3" s="282"/>
      <c r="GC3" s="282"/>
      <c r="GD3" s="282"/>
      <c r="GE3" s="282"/>
      <c r="GF3" s="282"/>
      <c r="GG3" s="282"/>
      <c r="GH3" s="282"/>
      <c r="GI3" s="282"/>
      <c r="GJ3" s="282"/>
      <c r="GK3" s="282"/>
      <c r="GL3" s="282"/>
      <c r="GM3" s="282"/>
      <c r="GN3" s="282"/>
      <c r="GO3" s="282"/>
      <c r="GP3" s="282"/>
      <c r="GQ3" s="282"/>
      <c r="GR3" s="282"/>
      <c r="GS3" s="282"/>
      <c r="GT3" s="282"/>
      <c r="GU3" s="282"/>
    </row>
    <row r="4" spans="1:203" s="281" customFormat="1" ht="20.100000000000001" customHeight="1">
      <c r="A4" s="283"/>
      <c r="B4" s="287" t="s">
        <v>823</v>
      </c>
      <c r="C4" s="285"/>
      <c r="D4" s="289">
        <v>237044</v>
      </c>
      <c r="E4" s="289">
        <v>237095</v>
      </c>
      <c r="F4" s="289">
        <v>237046</v>
      </c>
      <c r="G4" s="289">
        <v>237078</v>
      </c>
      <c r="H4" s="289">
        <v>237094</v>
      </c>
      <c r="I4" s="289">
        <v>237050</v>
      </c>
      <c r="J4" s="289">
        <v>237071</v>
      </c>
      <c r="K4" s="289">
        <v>237051</v>
      </c>
      <c r="L4" s="289">
        <v>237052</v>
      </c>
      <c r="M4" s="289">
        <v>237053</v>
      </c>
      <c r="N4" s="289">
        <v>237054</v>
      </c>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c r="DV4" s="282"/>
      <c r="DW4" s="282"/>
      <c r="DX4" s="282"/>
      <c r="DY4" s="282"/>
      <c r="DZ4" s="282"/>
      <c r="EA4" s="282"/>
      <c r="EB4" s="282"/>
      <c r="EC4" s="282"/>
      <c r="ED4" s="282"/>
      <c r="EE4" s="282"/>
      <c r="EF4" s="282"/>
      <c r="EG4" s="282"/>
      <c r="EH4" s="282"/>
      <c r="EI4" s="282"/>
      <c r="EJ4" s="282"/>
      <c r="EK4" s="282"/>
      <c r="EL4" s="282"/>
      <c r="EM4" s="282"/>
      <c r="EN4" s="282"/>
      <c r="EO4" s="282"/>
      <c r="EP4" s="282"/>
      <c r="EQ4" s="282"/>
      <c r="ER4" s="282"/>
      <c r="ES4" s="282"/>
      <c r="ET4" s="282"/>
      <c r="EU4" s="282"/>
      <c r="EV4" s="282"/>
      <c r="EW4" s="282"/>
      <c r="EX4" s="282"/>
      <c r="EY4" s="282"/>
      <c r="EZ4" s="282"/>
      <c r="FA4" s="282"/>
      <c r="FB4" s="282"/>
      <c r="FC4" s="282"/>
      <c r="FD4" s="282"/>
      <c r="FE4" s="282"/>
      <c r="FF4" s="282"/>
      <c r="FG4" s="282"/>
      <c r="FH4" s="282"/>
      <c r="FI4" s="282"/>
      <c r="FJ4" s="282"/>
      <c r="FK4" s="282"/>
      <c r="FL4" s="282"/>
      <c r="FM4" s="282"/>
      <c r="FN4" s="282"/>
      <c r="FO4" s="282"/>
      <c r="FP4" s="282"/>
      <c r="FQ4" s="282"/>
      <c r="FR4" s="282"/>
      <c r="FS4" s="282"/>
      <c r="FT4" s="282"/>
      <c r="FU4" s="282"/>
      <c r="FV4" s="282"/>
      <c r="FW4" s="282"/>
      <c r="FX4" s="282"/>
      <c r="FY4" s="282"/>
      <c r="FZ4" s="282"/>
      <c r="GA4" s="282"/>
      <c r="GB4" s="282"/>
      <c r="GC4" s="282"/>
      <c r="GD4" s="282"/>
      <c r="GE4" s="282"/>
      <c r="GF4" s="282"/>
      <c r="GG4" s="282"/>
      <c r="GH4" s="282"/>
      <c r="GI4" s="282"/>
      <c r="GJ4" s="282"/>
      <c r="GK4" s="282"/>
      <c r="GL4" s="282"/>
      <c r="GM4" s="282"/>
      <c r="GN4" s="282"/>
      <c r="GO4" s="282"/>
      <c r="GP4" s="282"/>
      <c r="GQ4" s="282"/>
      <c r="GR4" s="282"/>
      <c r="GS4" s="282"/>
      <c r="GT4" s="282"/>
      <c r="GU4" s="282"/>
    </row>
    <row r="5" spans="1:203" s="281" customFormat="1" ht="20.100000000000001" customHeight="1">
      <c r="A5" s="283"/>
      <c r="B5" s="287" t="s">
        <v>824</v>
      </c>
      <c r="C5" s="285"/>
      <c r="D5" s="290" t="s">
        <v>825</v>
      </c>
      <c r="E5" s="290" t="s">
        <v>826</v>
      </c>
      <c r="F5" s="290" t="s">
        <v>827</v>
      </c>
      <c r="G5" s="290" t="s">
        <v>828</v>
      </c>
      <c r="H5" s="290" t="s">
        <v>829</v>
      </c>
      <c r="I5" s="290" t="s">
        <v>830</v>
      </c>
      <c r="J5" s="290" t="s">
        <v>831</v>
      </c>
      <c r="K5" s="290" t="s">
        <v>832</v>
      </c>
      <c r="L5" s="290" t="s">
        <v>833</v>
      </c>
      <c r="M5" s="290" t="s">
        <v>834</v>
      </c>
      <c r="N5" s="290" t="s">
        <v>835</v>
      </c>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2"/>
      <c r="DK5" s="282"/>
      <c r="DL5" s="282"/>
      <c r="DM5" s="282"/>
      <c r="DN5" s="282"/>
      <c r="DO5" s="282"/>
      <c r="DP5" s="282"/>
      <c r="DQ5" s="282"/>
      <c r="DR5" s="282"/>
      <c r="DS5" s="282"/>
      <c r="DT5" s="282"/>
      <c r="DU5" s="282"/>
      <c r="DV5" s="282"/>
      <c r="DW5" s="282"/>
      <c r="DX5" s="282"/>
      <c r="DY5" s="282"/>
      <c r="DZ5" s="282"/>
      <c r="EA5" s="282"/>
      <c r="EB5" s="282"/>
      <c r="EC5" s="282"/>
      <c r="ED5" s="282"/>
      <c r="EE5" s="282"/>
      <c r="EF5" s="282"/>
      <c r="EG5" s="282"/>
      <c r="EH5" s="282"/>
      <c r="EI5" s="282"/>
      <c r="EJ5" s="282"/>
      <c r="EK5" s="282"/>
      <c r="EL5" s="282"/>
      <c r="EM5" s="282"/>
      <c r="EN5" s="282"/>
      <c r="EO5" s="282"/>
      <c r="EP5" s="282"/>
      <c r="EQ5" s="282"/>
      <c r="ER5" s="282"/>
      <c r="ES5" s="282"/>
      <c r="ET5" s="282"/>
      <c r="EU5" s="282"/>
      <c r="EV5" s="282"/>
      <c r="EW5" s="282"/>
      <c r="EX5" s="282"/>
      <c r="EY5" s="282"/>
      <c r="EZ5" s="282"/>
      <c r="FA5" s="282"/>
      <c r="FB5" s="282"/>
      <c r="FC5" s="282"/>
      <c r="FD5" s="282"/>
      <c r="FE5" s="282"/>
      <c r="FF5" s="282"/>
      <c r="FG5" s="282"/>
      <c r="FH5" s="282"/>
      <c r="FI5" s="282"/>
      <c r="FJ5" s="282"/>
      <c r="FK5" s="282"/>
      <c r="FL5" s="282"/>
      <c r="FM5" s="282"/>
      <c r="FN5" s="282"/>
      <c r="FO5" s="282"/>
      <c r="FP5" s="282"/>
      <c r="FQ5" s="282"/>
      <c r="FR5" s="282"/>
      <c r="FS5" s="282"/>
      <c r="FT5" s="282"/>
      <c r="FU5" s="282"/>
      <c r="FV5" s="282"/>
      <c r="FW5" s="282"/>
      <c r="FX5" s="282"/>
      <c r="FY5" s="282"/>
      <c r="FZ5" s="282"/>
      <c r="GA5" s="282"/>
      <c r="GB5" s="282"/>
      <c r="GC5" s="282"/>
      <c r="GD5" s="282"/>
      <c r="GE5" s="282"/>
      <c r="GF5" s="282"/>
      <c r="GG5" s="282"/>
      <c r="GH5" s="282"/>
      <c r="GI5" s="282"/>
      <c r="GJ5" s="282"/>
      <c r="GK5" s="282"/>
      <c r="GL5" s="282"/>
      <c r="GM5" s="282"/>
      <c r="GN5" s="282"/>
      <c r="GO5" s="282"/>
      <c r="GP5" s="282"/>
      <c r="GQ5" s="282"/>
      <c r="GR5" s="282"/>
      <c r="GS5" s="282"/>
      <c r="GT5" s="282"/>
      <c r="GU5" s="282"/>
    </row>
    <row r="6" spans="1:203" ht="20.100000000000001" customHeight="1">
      <c r="A6" s="291" t="s">
        <v>836</v>
      </c>
      <c r="B6" s="292" t="s">
        <v>837</v>
      </c>
      <c r="C6" s="285"/>
      <c r="D6" s="293"/>
      <c r="E6" s="293"/>
      <c r="F6" s="293"/>
      <c r="G6" s="293"/>
      <c r="H6" s="293"/>
      <c r="I6" s="293"/>
      <c r="J6" s="293"/>
      <c r="K6" s="293"/>
      <c r="L6" s="293"/>
      <c r="M6" s="293"/>
      <c r="N6" s="293"/>
    </row>
    <row r="7" spans="1:203" s="297" customFormat="1" ht="6.95" customHeight="1">
      <c r="A7" s="294"/>
      <c r="B7" s="295"/>
      <c r="C7" s="294"/>
      <c r="D7" s="296"/>
      <c r="E7" s="296"/>
      <c r="F7" s="296"/>
      <c r="G7" s="296"/>
      <c r="H7" s="296"/>
      <c r="I7" s="296"/>
      <c r="J7" s="296"/>
      <c r="K7" s="296"/>
      <c r="L7" s="296"/>
      <c r="M7" s="296"/>
      <c r="N7" s="296"/>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c r="FI7" s="282"/>
      <c r="FJ7" s="282"/>
      <c r="FK7" s="282"/>
      <c r="FL7" s="282"/>
      <c r="FM7" s="282"/>
      <c r="FN7" s="282"/>
      <c r="FO7" s="282"/>
      <c r="FP7" s="282"/>
      <c r="FQ7" s="282"/>
      <c r="FR7" s="282"/>
      <c r="FS7" s="282"/>
      <c r="FT7" s="282"/>
      <c r="FU7" s="282"/>
      <c r="FV7" s="282"/>
      <c r="FW7" s="282"/>
      <c r="FX7" s="282"/>
      <c r="FY7" s="282"/>
      <c r="FZ7" s="282"/>
      <c r="GA7" s="282"/>
      <c r="GB7" s="282"/>
      <c r="GC7" s="282"/>
      <c r="GD7" s="282"/>
      <c r="GE7" s="282"/>
      <c r="GF7" s="282"/>
      <c r="GG7" s="282"/>
      <c r="GH7" s="282"/>
      <c r="GI7" s="282"/>
      <c r="GJ7" s="282"/>
      <c r="GK7" s="282"/>
      <c r="GL7" s="282"/>
      <c r="GM7" s="282"/>
      <c r="GN7" s="282"/>
      <c r="GO7" s="282"/>
      <c r="GP7" s="282"/>
      <c r="GQ7" s="282"/>
      <c r="GR7" s="282"/>
      <c r="GS7" s="282"/>
      <c r="GT7" s="282"/>
      <c r="GU7" s="282"/>
    </row>
    <row r="8" spans="1:203" ht="20.100000000000001" customHeight="1">
      <c r="A8" s="291">
        <v>1000</v>
      </c>
      <c r="B8" s="298" t="s">
        <v>838</v>
      </c>
      <c r="C8" s="285"/>
      <c r="D8" s="299"/>
      <c r="E8" s="299"/>
      <c r="F8" s="299"/>
      <c r="G8" s="299"/>
      <c r="H8" s="299"/>
      <c r="I8" s="299">
        <v>5250</v>
      </c>
      <c r="J8" s="299">
        <v>5250</v>
      </c>
      <c r="K8" s="299">
        <v>5250</v>
      </c>
      <c r="L8" s="299"/>
      <c r="M8" s="299"/>
      <c r="N8" s="299">
        <v>5000</v>
      </c>
    </row>
    <row r="9" spans="1:203" ht="20.100000000000001" customHeight="1">
      <c r="A9" s="291">
        <v>2000</v>
      </c>
      <c r="B9" s="298" t="s">
        <v>839</v>
      </c>
      <c r="C9" s="285"/>
      <c r="D9" s="299"/>
      <c r="E9" s="299"/>
      <c r="F9" s="299">
        <v>3500</v>
      </c>
      <c r="G9" s="299">
        <v>2500</v>
      </c>
      <c r="H9" s="299">
        <v>3580</v>
      </c>
      <c r="I9" s="299">
        <v>10000</v>
      </c>
      <c r="J9" s="299"/>
      <c r="K9" s="299"/>
      <c r="L9" s="299"/>
      <c r="M9" s="299"/>
      <c r="N9" s="299">
        <v>10000</v>
      </c>
    </row>
    <row r="10" spans="1:203" ht="20.100000000000001" customHeight="1">
      <c r="A10" s="291">
        <v>3000</v>
      </c>
      <c r="B10" s="298" t="s">
        <v>840</v>
      </c>
      <c r="C10" s="285"/>
      <c r="D10" s="299">
        <f>(D8+D9)*30%</f>
        <v>0</v>
      </c>
      <c r="E10" s="299">
        <f>(E8+E9)*15%</f>
        <v>0</v>
      </c>
      <c r="F10" s="299">
        <f>(F8*15%)+(F9*5%)</f>
        <v>175</v>
      </c>
      <c r="G10" s="299">
        <f>(G8*15%)+(G9*5%)</f>
        <v>125</v>
      </c>
      <c r="H10" s="299">
        <f>H9*0.15</f>
        <v>537</v>
      </c>
      <c r="I10" s="299">
        <f>(I8*15%)+(I9*15%)</f>
        <v>2287.5</v>
      </c>
      <c r="J10" s="299">
        <f>(J8*15%)+(J9*15%)</f>
        <v>787.5</v>
      </c>
      <c r="K10" s="299">
        <f>(K8*15%)+(K9*15%)</f>
        <v>787.5</v>
      </c>
      <c r="L10" s="299"/>
      <c r="M10" s="299"/>
      <c r="N10" s="299">
        <f>(N8*0.15)+(N9*0.15)</f>
        <v>2250</v>
      </c>
    </row>
    <row r="11" spans="1:203" ht="20.100000000000001" customHeight="1">
      <c r="A11" s="291">
        <v>4000</v>
      </c>
      <c r="B11" s="298" t="s">
        <v>841</v>
      </c>
      <c r="C11" s="285"/>
      <c r="D11" s="299">
        <v>5000</v>
      </c>
      <c r="E11" s="299">
        <v>5000</v>
      </c>
      <c r="F11" s="299">
        <v>5000</v>
      </c>
      <c r="G11" s="299">
        <v>5000</v>
      </c>
      <c r="H11" s="299">
        <v>5000</v>
      </c>
      <c r="I11" s="299">
        <v>9450</v>
      </c>
      <c r="J11" s="299">
        <v>6500</v>
      </c>
      <c r="K11" s="299">
        <v>6500</v>
      </c>
      <c r="L11" s="299">
        <v>5000</v>
      </c>
      <c r="M11" s="299">
        <v>5000</v>
      </c>
      <c r="N11" s="299">
        <v>5000</v>
      </c>
    </row>
    <row r="12" spans="1:203" ht="20.100000000000001" customHeight="1">
      <c r="A12" s="291">
        <v>5000</v>
      </c>
      <c r="B12" s="298" t="s">
        <v>842</v>
      </c>
      <c r="C12" s="285"/>
      <c r="D12" s="299">
        <v>5000</v>
      </c>
      <c r="E12" s="299">
        <v>5000</v>
      </c>
      <c r="F12" s="299">
        <v>5000</v>
      </c>
      <c r="G12" s="299">
        <v>5000</v>
      </c>
      <c r="H12" s="299">
        <v>5000</v>
      </c>
      <c r="I12" s="299">
        <v>5000</v>
      </c>
      <c r="J12" s="299">
        <v>5000</v>
      </c>
      <c r="K12" s="299">
        <v>5000</v>
      </c>
      <c r="L12" s="299">
        <v>5000</v>
      </c>
      <c r="M12" s="299">
        <v>5000</v>
      </c>
      <c r="N12" s="299">
        <v>5000</v>
      </c>
    </row>
    <row r="13" spans="1:203" ht="20.100000000000001" customHeight="1">
      <c r="A13" s="291">
        <v>6000</v>
      </c>
      <c r="B13" s="298" t="s">
        <v>843</v>
      </c>
      <c r="C13" s="285"/>
      <c r="D13" s="299">
        <v>8000</v>
      </c>
      <c r="E13" s="299">
        <v>8000</v>
      </c>
      <c r="F13" s="299">
        <v>13000</v>
      </c>
      <c r="G13" s="299">
        <v>8000</v>
      </c>
      <c r="H13" s="299"/>
      <c r="I13" s="300">
        <v>29328</v>
      </c>
      <c r="J13" s="299">
        <v>40000</v>
      </c>
      <c r="K13" s="299">
        <v>40000</v>
      </c>
      <c r="L13" s="299">
        <v>13000</v>
      </c>
      <c r="M13" s="299">
        <v>8000</v>
      </c>
      <c r="N13" s="299">
        <v>13000</v>
      </c>
    </row>
    <row r="14" spans="1:203" ht="20.100000000000001" customHeight="1" thickBot="1">
      <c r="A14" s="301">
        <v>5218</v>
      </c>
      <c r="B14" s="302" t="s">
        <v>844</v>
      </c>
      <c r="C14" s="285"/>
      <c r="D14" s="303">
        <f t="shared" ref="D14:N14" si="0">SUM(D8:D13)*0.04</f>
        <v>720</v>
      </c>
      <c r="E14" s="303">
        <f t="shared" si="0"/>
        <v>720</v>
      </c>
      <c r="F14" s="303">
        <f t="shared" si="0"/>
        <v>1067</v>
      </c>
      <c r="G14" s="303">
        <f t="shared" si="0"/>
        <v>825</v>
      </c>
      <c r="H14" s="303">
        <f t="shared" si="0"/>
        <v>564.68000000000006</v>
      </c>
      <c r="I14" s="303">
        <f t="shared" si="0"/>
        <v>2452.62</v>
      </c>
      <c r="J14" s="303">
        <f t="shared" si="0"/>
        <v>2301.5</v>
      </c>
      <c r="K14" s="303">
        <f t="shared" si="0"/>
        <v>2301.5</v>
      </c>
      <c r="L14" s="303">
        <f t="shared" si="0"/>
        <v>920</v>
      </c>
      <c r="M14" s="303">
        <f t="shared" si="0"/>
        <v>720</v>
      </c>
      <c r="N14" s="303">
        <f t="shared" si="0"/>
        <v>1610</v>
      </c>
    </row>
    <row r="15" spans="1:203" ht="20.100000000000001" customHeight="1" thickBot="1">
      <c r="A15" s="304"/>
      <c r="B15" s="305" t="s">
        <v>845</v>
      </c>
      <c r="C15" s="306"/>
      <c r="D15" s="307">
        <f t="shared" ref="D15:N15" si="1">SUM(D8:D14)</f>
        <v>18720</v>
      </c>
      <c r="E15" s="307">
        <f t="shared" si="1"/>
        <v>18720</v>
      </c>
      <c r="F15" s="307">
        <f t="shared" si="1"/>
        <v>27742</v>
      </c>
      <c r="G15" s="307">
        <f t="shared" si="1"/>
        <v>21450</v>
      </c>
      <c r="H15" s="307">
        <f t="shared" si="1"/>
        <v>14681.68</v>
      </c>
      <c r="I15" s="307">
        <f t="shared" si="1"/>
        <v>63768.12</v>
      </c>
      <c r="J15" s="307">
        <f t="shared" si="1"/>
        <v>59839</v>
      </c>
      <c r="K15" s="308">
        <f t="shared" si="1"/>
        <v>59839</v>
      </c>
      <c r="L15" s="307">
        <f t="shared" si="1"/>
        <v>23920</v>
      </c>
      <c r="M15" s="307">
        <f t="shared" si="1"/>
        <v>18720</v>
      </c>
      <c r="N15" s="309">
        <f t="shared" si="1"/>
        <v>41860</v>
      </c>
    </row>
    <row r="16" spans="1:203" ht="20.100000000000001" customHeight="1">
      <c r="C16" s="282"/>
      <c r="D16" s="310"/>
      <c r="E16" s="310"/>
      <c r="F16" s="310"/>
      <c r="G16" s="310"/>
      <c r="H16" s="310"/>
      <c r="I16" s="310"/>
      <c r="J16" s="310"/>
      <c r="K16" s="310"/>
      <c r="L16" s="310"/>
      <c r="M16" s="310"/>
      <c r="N16" s="310"/>
      <c r="O16" s="311"/>
    </row>
    <row r="17" spans="1:16" ht="20.100000000000001" customHeight="1" thickBot="1">
      <c r="C17" s="282"/>
      <c r="D17" s="312"/>
      <c r="E17" s="312"/>
      <c r="F17" s="312"/>
      <c r="G17" s="312"/>
      <c r="H17" s="312"/>
      <c r="I17" s="312"/>
      <c r="J17" s="312"/>
      <c r="K17" s="312"/>
      <c r="L17" s="312"/>
      <c r="M17" s="312"/>
      <c r="N17" s="312"/>
      <c r="O17" s="313"/>
    </row>
    <row r="18" spans="1:16" ht="20.100000000000001" customHeight="1">
      <c r="A18" s="277"/>
      <c r="B18" s="278" t="s">
        <v>799</v>
      </c>
      <c r="C18" s="314"/>
      <c r="D18" s="280" t="s">
        <v>846</v>
      </c>
      <c r="E18" s="280" t="s">
        <v>847</v>
      </c>
      <c r="F18" s="315" t="s">
        <v>848</v>
      </c>
      <c r="G18" s="280" t="s">
        <v>849</v>
      </c>
      <c r="H18" s="280" t="s">
        <v>47</v>
      </c>
      <c r="I18" s="280" t="s">
        <v>850</v>
      </c>
      <c r="J18" s="280" t="s">
        <v>851</v>
      </c>
      <c r="K18" s="316" t="s">
        <v>852</v>
      </c>
      <c r="L18" s="317"/>
      <c r="M18" s="318"/>
      <c r="N18" s="319"/>
    </row>
    <row r="19" spans="1:16" ht="20.100000000000001" customHeight="1">
      <c r="A19" s="283"/>
      <c r="B19" s="284" t="s">
        <v>810</v>
      </c>
      <c r="C19" s="320"/>
      <c r="D19" s="286" t="s">
        <v>853</v>
      </c>
      <c r="E19" s="286" t="s">
        <v>854</v>
      </c>
      <c r="F19" s="286" t="s">
        <v>855</v>
      </c>
      <c r="G19" s="286" t="s">
        <v>856</v>
      </c>
      <c r="H19" s="286" t="s">
        <v>857</v>
      </c>
      <c r="I19" s="286" t="s">
        <v>858</v>
      </c>
      <c r="J19" s="286" t="s">
        <v>859</v>
      </c>
      <c r="K19" s="286" t="s">
        <v>860</v>
      </c>
      <c r="L19" s="321"/>
      <c r="M19" s="322"/>
      <c r="N19" s="323"/>
    </row>
    <row r="20" spans="1:16" ht="20.100000000000001" customHeight="1">
      <c r="A20" s="283"/>
      <c r="B20" s="287" t="s">
        <v>822</v>
      </c>
      <c r="C20" s="320"/>
      <c r="D20" s="288">
        <v>135063</v>
      </c>
      <c r="E20" s="288">
        <v>135063</v>
      </c>
      <c r="F20" s="288">
        <v>135063</v>
      </c>
      <c r="G20" s="288">
        <v>135063</v>
      </c>
      <c r="H20" s="288">
        <v>135063</v>
      </c>
      <c r="I20" s="288">
        <v>135063</v>
      </c>
      <c r="J20" s="288">
        <v>135063</v>
      </c>
      <c r="K20" s="288">
        <v>135063</v>
      </c>
      <c r="L20" s="324"/>
      <c r="M20" s="325" t="s">
        <v>861</v>
      </c>
      <c r="N20" s="323"/>
    </row>
    <row r="21" spans="1:16" ht="20.100000000000001" customHeight="1">
      <c r="A21" s="283"/>
      <c r="B21" s="287" t="s">
        <v>823</v>
      </c>
      <c r="C21" s="320"/>
      <c r="D21" s="289">
        <v>237055</v>
      </c>
      <c r="E21" s="289">
        <v>237056</v>
      </c>
      <c r="F21" s="326">
        <v>233002</v>
      </c>
      <c r="G21" s="289">
        <v>233009</v>
      </c>
      <c r="H21" s="289">
        <v>237059</v>
      </c>
      <c r="I21" s="289">
        <v>237060</v>
      </c>
      <c r="J21" s="289">
        <v>237503</v>
      </c>
      <c r="K21" s="289">
        <v>237096</v>
      </c>
      <c r="L21" s="327"/>
      <c r="M21" s="325" t="s">
        <v>862</v>
      </c>
      <c r="N21" s="323"/>
    </row>
    <row r="22" spans="1:16" ht="20.100000000000001" customHeight="1">
      <c r="A22" s="283"/>
      <c r="B22" s="287" t="s">
        <v>824</v>
      </c>
      <c r="C22" s="320"/>
      <c r="D22" s="290" t="s">
        <v>863</v>
      </c>
      <c r="E22" s="290" t="s">
        <v>864</v>
      </c>
      <c r="F22" s="328" t="s">
        <v>865</v>
      </c>
      <c r="G22" s="290" t="s">
        <v>866</v>
      </c>
      <c r="H22" s="290" t="s">
        <v>867</v>
      </c>
      <c r="I22" s="290" t="s">
        <v>868</v>
      </c>
      <c r="J22" s="290" t="s">
        <v>869</v>
      </c>
      <c r="K22" s="290" t="s">
        <v>870</v>
      </c>
      <c r="L22" s="329"/>
      <c r="M22" s="325" t="s">
        <v>871</v>
      </c>
      <c r="N22" s="323"/>
    </row>
    <row r="23" spans="1:16" ht="20.100000000000001" customHeight="1">
      <c r="A23" s="291" t="s">
        <v>836</v>
      </c>
      <c r="B23" s="292" t="s">
        <v>837</v>
      </c>
      <c r="C23" s="320"/>
      <c r="D23" s="293"/>
      <c r="E23" s="293"/>
      <c r="F23" s="330"/>
      <c r="G23" s="293"/>
      <c r="H23" s="293"/>
      <c r="I23" s="293"/>
      <c r="J23" s="293"/>
      <c r="K23" s="293"/>
      <c r="L23" s="283"/>
      <c r="M23" s="331"/>
      <c r="N23" s="323"/>
    </row>
    <row r="24" spans="1:16" ht="7.5" customHeight="1">
      <c r="A24" s="294"/>
      <c r="B24" s="295"/>
      <c r="C24" s="332"/>
      <c r="D24" s="296"/>
      <c r="E24" s="296"/>
      <c r="F24" s="296"/>
      <c r="G24" s="296"/>
      <c r="H24" s="296"/>
      <c r="I24" s="296"/>
      <c r="J24" s="296"/>
      <c r="K24" s="296"/>
      <c r="L24" s="294"/>
      <c r="M24" s="333"/>
      <c r="N24" s="334"/>
    </row>
    <row r="25" spans="1:16" ht="20.100000000000001" customHeight="1">
      <c r="A25" s="291">
        <v>1000</v>
      </c>
      <c r="B25" s="298" t="s">
        <v>838</v>
      </c>
      <c r="C25" s="320"/>
      <c r="D25" s="299">
        <v>2000</v>
      </c>
      <c r="E25" s="299">
        <v>375000</v>
      </c>
      <c r="F25" s="299">
        <v>5000</v>
      </c>
      <c r="G25" s="299">
        <v>7000</v>
      </c>
      <c r="H25" s="299">
        <v>5000</v>
      </c>
      <c r="I25" s="299">
        <v>5000</v>
      </c>
      <c r="J25" s="299"/>
      <c r="K25" s="335">
        <v>100382</v>
      </c>
      <c r="L25" s="336"/>
      <c r="M25" s="337">
        <f t="shared" ref="M25:M31" si="2">D8+E8+F8+G8+H8+I8+J8+K8+L8+M8+N8+D25+E25+F25+G25+H25+I25+J25+K25</f>
        <v>520132</v>
      </c>
      <c r="N25" s="338"/>
    </row>
    <row r="26" spans="1:16" ht="20.100000000000001" customHeight="1">
      <c r="A26" s="291">
        <v>2000</v>
      </c>
      <c r="B26" s="298" t="s">
        <v>839</v>
      </c>
      <c r="C26" s="320"/>
      <c r="D26" s="299">
        <v>15000</v>
      </c>
      <c r="E26" s="299"/>
      <c r="F26" s="299"/>
      <c r="G26" s="299"/>
      <c r="H26" s="299"/>
      <c r="I26" s="299"/>
      <c r="J26" s="299">
        <v>8000</v>
      </c>
      <c r="K26" s="335">
        <v>200440</v>
      </c>
      <c r="L26" s="336"/>
      <c r="M26" s="337">
        <f t="shared" si="2"/>
        <v>253020</v>
      </c>
      <c r="N26" s="338"/>
    </row>
    <row r="27" spans="1:16" ht="20.100000000000001" customHeight="1">
      <c r="A27" s="291">
        <v>3000</v>
      </c>
      <c r="B27" s="298" t="s">
        <v>840</v>
      </c>
      <c r="C27" s="320"/>
      <c r="D27" s="299">
        <f>(D25*0.15)+(D26*0.15)</f>
        <v>2550</v>
      </c>
      <c r="E27" s="299">
        <v>144375</v>
      </c>
      <c r="F27" s="299">
        <f>(F25*0.15)+(F26*0.15)</f>
        <v>750</v>
      </c>
      <c r="G27" s="299">
        <f>(G25*0.15)+(G26*0.15)</f>
        <v>1050</v>
      </c>
      <c r="H27" s="299">
        <f>(H25*0.15)+(H26*0.15)</f>
        <v>750</v>
      </c>
      <c r="I27" s="299">
        <f>(I25*0.15)+(I26*0.15)</f>
        <v>750</v>
      </c>
      <c r="J27" s="299">
        <f>(J25*0.15)+(J26*0.15)</f>
        <v>1200</v>
      </c>
      <c r="K27" s="335">
        <f>(K25*0.45)+(K26*0.52)</f>
        <v>149400.70000000001</v>
      </c>
      <c r="L27" s="336"/>
      <c r="M27" s="337">
        <f t="shared" si="2"/>
        <v>307775.2</v>
      </c>
      <c r="N27" s="338"/>
    </row>
    <row r="28" spans="1:16" ht="20.100000000000001" customHeight="1">
      <c r="A28" s="291">
        <v>4000</v>
      </c>
      <c r="B28" s="298" t="s">
        <v>841</v>
      </c>
      <c r="C28" s="320"/>
      <c r="D28" s="299">
        <v>5000</v>
      </c>
      <c r="E28" s="299">
        <v>5000</v>
      </c>
      <c r="F28" s="299">
        <v>1000</v>
      </c>
      <c r="G28" s="299"/>
      <c r="H28" s="299">
        <v>10000</v>
      </c>
      <c r="I28" s="299">
        <v>5000</v>
      </c>
      <c r="J28" s="299">
        <v>1000</v>
      </c>
      <c r="K28" s="335">
        <v>5000</v>
      </c>
      <c r="L28" s="336"/>
      <c r="M28" s="337">
        <f t="shared" si="2"/>
        <v>94450</v>
      </c>
      <c r="N28" s="338"/>
    </row>
    <row r="29" spans="1:16" ht="20.100000000000001" customHeight="1">
      <c r="A29" s="291">
        <v>5000</v>
      </c>
      <c r="B29" s="298" t="s">
        <v>842</v>
      </c>
      <c r="C29" s="320"/>
      <c r="D29" s="299">
        <v>3000</v>
      </c>
      <c r="E29" s="299">
        <v>8000</v>
      </c>
      <c r="F29" s="299">
        <v>3000</v>
      </c>
      <c r="G29" s="299">
        <v>3150</v>
      </c>
      <c r="H29" s="299">
        <v>5000</v>
      </c>
      <c r="I29" s="299">
        <v>2000</v>
      </c>
      <c r="J29" s="299">
        <v>1000</v>
      </c>
      <c r="K29" s="335">
        <v>11405</v>
      </c>
      <c r="L29" s="336"/>
      <c r="M29" s="337">
        <f t="shared" si="2"/>
        <v>91555</v>
      </c>
      <c r="N29" s="338"/>
    </row>
    <row r="30" spans="1:16" ht="20.100000000000001" customHeight="1">
      <c r="A30" s="291">
        <v>6000</v>
      </c>
      <c r="B30" s="298" t="s">
        <v>843</v>
      </c>
      <c r="C30" s="320"/>
      <c r="D30" s="299">
        <v>5000</v>
      </c>
      <c r="E30" s="299">
        <v>13000</v>
      </c>
      <c r="F30" s="299"/>
      <c r="G30" s="299"/>
      <c r="H30" s="299"/>
      <c r="I30" s="299">
        <v>8000</v>
      </c>
      <c r="J30" s="299"/>
      <c r="K30" s="335"/>
      <c r="L30" s="336"/>
      <c r="M30" s="337">
        <f t="shared" si="2"/>
        <v>206328</v>
      </c>
      <c r="N30" s="338"/>
      <c r="P30" s="339"/>
    </row>
    <row r="31" spans="1:16" ht="20.100000000000001" customHeight="1" thickBot="1">
      <c r="A31" s="301">
        <v>5218</v>
      </c>
      <c r="B31" s="302" t="s">
        <v>844</v>
      </c>
      <c r="C31" s="320"/>
      <c r="D31" s="303">
        <f>SUM(D25:D30)*0.04</f>
        <v>1302</v>
      </c>
      <c r="E31" s="303">
        <f>SUM(E25:E30)*0.04</f>
        <v>21815</v>
      </c>
      <c r="F31" s="303">
        <f>SUM(F25:F30)*0.04</f>
        <v>390</v>
      </c>
      <c r="G31" s="303">
        <f>SUM(G25:G30)*0.04</f>
        <v>448</v>
      </c>
      <c r="H31" s="303">
        <f>SUM(H25:H30)*0.04</f>
        <v>830</v>
      </c>
      <c r="I31" s="303">
        <v>680</v>
      </c>
      <c r="J31" s="303">
        <v>680</v>
      </c>
      <c r="K31" s="303">
        <f>SUM(K25:K30)*0.04</f>
        <v>18665.108</v>
      </c>
      <c r="L31" s="340"/>
      <c r="M31" s="337">
        <f t="shared" si="2"/>
        <v>59012.408000000003</v>
      </c>
      <c r="N31" s="338"/>
      <c r="P31" s="341"/>
    </row>
    <row r="32" spans="1:16" ht="20.100000000000001" customHeight="1" thickBot="1">
      <c r="A32" s="342"/>
      <c r="B32" s="305" t="s">
        <v>845</v>
      </c>
      <c r="C32" s="343"/>
      <c r="D32" s="309">
        <f t="shared" ref="D32:K32" si="3">SUM(D25:D31)</f>
        <v>33852</v>
      </c>
      <c r="E32" s="309">
        <f t="shared" si="3"/>
        <v>567190</v>
      </c>
      <c r="F32" s="309">
        <f t="shared" si="3"/>
        <v>10140</v>
      </c>
      <c r="G32" s="309">
        <f t="shared" si="3"/>
        <v>11648</v>
      </c>
      <c r="H32" s="309">
        <f t="shared" si="3"/>
        <v>21580</v>
      </c>
      <c r="I32" s="309">
        <f t="shared" si="3"/>
        <v>21430</v>
      </c>
      <c r="J32" s="309">
        <f t="shared" si="3"/>
        <v>11880</v>
      </c>
      <c r="K32" s="344">
        <f t="shared" si="3"/>
        <v>485292.80800000002</v>
      </c>
      <c r="L32" s="345"/>
      <c r="M32" s="346">
        <f>SUM(M25:M31)</f>
        <v>1532272.608</v>
      </c>
      <c r="N32" s="347"/>
      <c r="P32" s="339"/>
    </row>
    <row r="33" spans="4:14">
      <c r="D33" s="348"/>
      <c r="E33" s="348"/>
      <c r="F33" s="348"/>
      <c r="G33" s="348"/>
      <c r="H33" s="348"/>
      <c r="I33" s="348"/>
      <c r="J33" s="348"/>
      <c r="K33" s="349"/>
      <c r="L33" s="348"/>
      <c r="M33" s="350"/>
      <c r="N33" s="351"/>
    </row>
    <row r="34" spans="4:14">
      <c r="D34" s="348"/>
      <c r="E34" s="348"/>
      <c r="F34" s="348"/>
      <c r="G34" s="348"/>
      <c r="H34" s="348"/>
      <c r="I34" s="348"/>
      <c r="J34" s="348"/>
      <c r="K34" s="352"/>
      <c r="M34" s="353"/>
      <c r="N34" s="354"/>
    </row>
    <row r="35" spans="4:14">
      <c r="E35" s="339"/>
      <c r="F35" s="339"/>
      <c r="G35" s="339"/>
      <c r="K35" s="352"/>
    </row>
  </sheetData>
  <mergeCells count="8">
    <mergeCell ref="M31:N31"/>
    <mergeCell ref="M32:N32"/>
    <mergeCell ref="M25:N25"/>
    <mergeCell ref="M26:N26"/>
    <mergeCell ref="M27:N27"/>
    <mergeCell ref="M28:N28"/>
    <mergeCell ref="M29:N29"/>
    <mergeCell ref="M30:N30"/>
  </mergeCells>
  <printOptions horizontalCentered="1" verticalCentered="1"/>
  <pageMargins left="0.45" right="0.45" top="0.5" bottom="0.25" header="0.5" footer="0.25"/>
  <pageSetup scale="65" orientation="landscape" r:id="rId1"/>
  <headerFooter alignWithMargins="0">
    <oddHeader>&amp;LDe Anza College&amp;C&amp;"Arial,Bold"&amp;14Strong Workforce Program - Local Share 
Round 7 - Fund 135063
Preliminary Budget
&amp;R&amp;"Arial,Bold"&amp;12 7/1/2022 to 06/30/2024</oddHeader>
    <oddFooter>&amp;L&amp;"Arial,Bold"&amp;11Updated: 11/29/2022&amp;C&amp;"Arial,Bold"&amp;11Allocation $1,532,273&amp;R3 NURS + PC II @100%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90" zoomScaleNormal="90" workbookViewId="0">
      <selection activeCell="H7" sqref="H7"/>
    </sheetView>
  </sheetViews>
  <sheetFormatPr defaultColWidth="11" defaultRowHeight="15.75" customHeight="1"/>
  <cols>
    <col min="1" max="1" width="9.125" style="1" customWidth="1"/>
    <col min="2" max="2" width="23.375" customWidth="1"/>
    <col min="3" max="3" width="19.125" customWidth="1"/>
    <col min="4" max="4" width="17.5" customWidth="1"/>
    <col min="5" max="5" width="16.875" customWidth="1"/>
    <col min="6" max="6" width="14.625" customWidth="1"/>
    <col min="7" max="7" width="9.75" customWidth="1"/>
  </cols>
  <sheetData>
    <row r="1" spans="1:8">
      <c r="B1" s="252" t="s">
        <v>0</v>
      </c>
      <c r="C1" s="252"/>
      <c r="D1" s="252"/>
      <c r="E1" s="252"/>
      <c r="F1" s="252"/>
      <c r="G1" s="252"/>
    </row>
    <row r="2" spans="1:8">
      <c r="B2" s="252" t="s">
        <v>31</v>
      </c>
      <c r="C2" s="252"/>
      <c r="D2" s="252"/>
      <c r="E2" s="252"/>
      <c r="F2" s="252"/>
      <c r="G2" s="252"/>
    </row>
    <row r="3" spans="1:8">
      <c r="A3" s="258" t="s">
        <v>763</v>
      </c>
      <c r="B3" s="258"/>
      <c r="C3" s="258"/>
      <c r="D3" s="258"/>
      <c r="E3" s="258"/>
      <c r="F3" s="258"/>
      <c r="G3" s="258"/>
    </row>
    <row r="4" spans="1:8" ht="41.25" customHeight="1">
      <c r="A4" s="257" t="s">
        <v>32</v>
      </c>
      <c r="B4" s="257"/>
      <c r="C4" s="257"/>
      <c r="D4" s="257"/>
      <c r="E4" s="257"/>
      <c r="F4" s="257"/>
      <c r="G4" s="257"/>
    </row>
    <row r="5" spans="1:8" s="5" customFormat="1" ht="32.1" customHeight="1">
      <c r="A5" s="259" t="s">
        <v>4</v>
      </c>
      <c r="B5" s="260"/>
      <c r="C5" s="260"/>
      <c r="D5" s="260"/>
      <c r="E5" s="260"/>
      <c r="F5" s="260"/>
      <c r="G5" s="261"/>
    </row>
    <row r="6" spans="1:8" s="2" customFormat="1" ht="48">
      <c r="A6" s="16" t="s">
        <v>6</v>
      </c>
      <c r="B6" s="17" t="s">
        <v>7</v>
      </c>
      <c r="C6" s="17" t="s">
        <v>33</v>
      </c>
      <c r="D6" s="16" t="s">
        <v>34</v>
      </c>
      <c r="E6" s="16" t="s">
        <v>35</v>
      </c>
      <c r="F6" s="16" t="s">
        <v>36</v>
      </c>
      <c r="G6" s="16" t="s">
        <v>5</v>
      </c>
      <c r="H6" s="3"/>
    </row>
    <row r="7" spans="1:8" s="5" customFormat="1" ht="84">
      <c r="A7" s="4" t="s">
        <v>589</v>
      </c>
      <c r="B7" s="12" t="s">
        <v>762</v>
      </c>
      <c r="C7" s="12" t="s">
        <v>761</v>
      </c>
      <c r="D7" s="7" t="s">
        <v>760</v>
      </c>
      <c r="E7" s="147" t="s">
        <v>759</v>
      </c>
      <c r="F7" s="146" t="s">
        <v>758</v>
      </c>
      <c r="G7" s="23"/>
    </row>
    <row r="8" spans="1:8" s="5" customFormat="1" ht="24">
      <c r="A8" s="4" t="s">
        <v>589</v>
      </c>
      <c r="B8" s="12" t="s">
        <v>757</v>
      </c>
      <c r="C8" s="12"/>
      <c r="D8" s="7" t="s">
        <v>756</v>
      </c>
      <c r="E8" s="7"/>
      <c r="F8" s="11"/>
      <c r="G8" s="23"/>
    </row>
    <row r="9" spans="1:8" s="5" customFormat="1" ht="36">
      <c r="A9" s="4" t="s">
        <v>589</v>
      </c>
      <c r="B9" s="13" t="s">
        <v>755</v>
      </c>
      <c r="C9" s="52" t="s">
        <v>624</v>
      </c>
      <c r="D9" s="7" t="s">
        <v>628</v>
      </c>
      <c r="E9" s="7"/>
      <c r="F9" s="11"/>
      <c r="G9" s="23"/>
    </row>
    <row r="10" spans="1:8" s="2" customFormat="1" ht="20.25" customHeight="1">
      <c r="A10" s="4"/>
      <c r="B10" s="13"/>
      <c r="C10" s="13"/>
      <c r="D10" s="7"/>
      <c r="E10" s="7"/>
      <c r="F10" s="11"/>
      <c r="G10" s="4"/>
    </row>
    <row r="11" spans="1:8" s="5" customFormat="1" ht="12">
      <c r="A11" s="29"/>
      <c r="B11" s="30"/>
      <c r="C11" s="30"/>
      <c r="D11" s="31"/>
      <c r="E11" s="31"/>
      <c r="F11" s="32"/>
      <c r="G11" s="29"/>
    </row>
    <row r="12" spans="1:8" s="15" customFormat="1" ht="28.35" customHeight="1">
      <c r="A12" s="256" t="s">
        <v>29</v>
      </c>
      <c r="B12" s="256"/>
      <c r="C12" s="256"/>
      <c r="D12" s="256"/>
      <c r="E12" s="41"/>
      <c r="F12" s="34">
        <f>SUM(F7:F11)</f>
        <v>0</v>
      </c>
      <c r="G12" s="41"/>
    </row>
  </sheetData>
  <mergeCells count="6">
    <mergeCell ref="A12:D12"/>
    <mergeCell ref="B1:G1"/>
    <mergeCell ref="B2:G2"/>
    <mergeCell ref="A4:G4"/>
    <mergeCell ref="A3:G3"/>
    <mergeCell ref="A5:G5"/>
  </mergeCells>
  <hyperlinks>
    <hyperlink ref="E7" r:id="rId1" display="https://www.tamisapps.com/fhda_members/Entry.asp?SR=D23010140"/>
  </hyperlinks>
  <pageMargins left="1" right="0.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5"/>
  <sheetViews>
    <sheetView topLeftCell="A55" zoomScale="90" zoomScaleNormal="90" workbookViewId="0">
      <selection activeCell="F56" sqref="F56"/>
    </sheetView>
  </sheetViews>
  <sheetFormatPr defaultColWidth="11" defaultRowHeight="15.75" customHeight="1"/>
  <cols>
    <col min="1" max="1" width="9.625" style="1" customWidth="1"/>
    <col min="2" max="2" width="24.5" customWidth="1"/>
    <col min="3" max="3" width="21.5" customWidth="1"/>
    <col min="4" max="4" width="13.375" customWidth="1"/>
    <col min="5" max="5" width="12.125" customWidth="1"/>
    <col min="6" max="6" width="29.25" customWidth="1"/>
    <col min="7" max="8" width="13.875" customWidth="1"/>
    <col min="9" max="9" width="12.125" customWidth="1"/>
    <col min="10" max="10" width="15.625" customWidth="1"/>
    <col min="11" max="12" width="12.625" customWidth="1"/>
    <col min="13" max="13" width="12" style="22" customWidth="1"/>
    <col min="14" max="14" width="10.625" customWidth="1"/>
    <col min="15" max="15" width="12.125" customWidth="1"/>
    <col min="16" max="16" width="11.125" customWidth="1"/>
    <col min="17" max="17" width="10.75" customWidth="1"/>
    <col min="18" max="18" width="14.625" customWidth="1"/>
    <col min="19" max="19" width="14.5" customWidth="1"/>
    <col min="20" max="20" width="9.125" customWidth="1"/>
    <col min="21" max="21" width="10" customWidth="1"/>
    <col min="22" max="22" width="9.875"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t="s">
        <v>388</v>
      </c>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164" customFormat="1" ht="25.5">
      <c r="A7" s="154" t="s">
        <v>336</v>
      </c>
      <c r="B7" s="155" t="s">
        <v>387</v>
      </c>
      <c r="C7" s="156" t="s">
        <v>49</v>
      </c>
      <c r="D7" s="156" t="s">
        <v>386</v>
      </c>
      <c r="E7" s="156" t="s">
        <v>61</v>
      </c>
      <c r="F7" s="263" t="s">
        <v>385</v>
      </c>
      <c r="G7" s="156" t="s">
        <v>97</v>
      </c>
      <c r="H7" s="156">
        <v>1</v>
      </c>
      <c r="I7" s="156" t="s">
        <v>56</v>
      </c>
      <c r="J7" s="154" t="s">
        <v>91</v>
      </c>
      <c r="K7" s="157" t="s">
        <v>343</v>
      </c>
      <c r="L7" s="158" t="s">
        <v>94</v>
      </c>
      <c r="M7" s="159">
        <v>1300</v>
      </c>
      <c r="N7" s="154">
        <v>16</v>
      </c>
      <c r="O7" s="160">
        <f t="shared" ref="O7:O38" si="0">(M7*N7)</f>
        <v>20800</v>
      </c>
      <c r="P7" s="160">
        <f t="shared" ref="P7:P38" si="1">(O7*0.09125)</f>
        <v>1898</v>
      </c>
      <c r="Q7" s="160">
        <v>100</v>
      </c>
      <c r="R7" s="161">
        <f t="shared" ref="R7:R38" si="2">SUM(O7,P7,Q7)</f>
        <v>22798</v>
      </c>
      <c r="S7" s="151"/>
      <c r="T7" s="162"/>
      <c r="U7" s="158"/>
      <c r="V7" s="158"/>
      <c r="W7" s="163"/>
    </row>
    <row r="8" spans="1:24" s="164" customFormat="1" ht="12.75">
      <c r="A8" s="154" t="s">
        <v>336</v>
      </c>
      <c r="B8" s="155" t="s">
        <v>384</v>
      </c>
      <c r="C8" s="165" t="s">
        <v>49</v>
      </c>
      <c r="D8" s="165" t="s">
        <v>111</v>
      </c>
      <c r="E8" s="165" t="s">
        <v>61</v>
      </c>
      <c r="F8" s="263"/>
      <c r="G8" s="156" t="s">
        <v>97</v>
      </c>
      <c r="H8" s="156">
        <v>1</v>
      </c>
      <c r="I8" s="165" t="s">
        <v>56</v>
      </c>
      <c r="J8" s="154" t="s">
        <v>91</v>
      </c>
      <c r="K8" s="157" t="s">
        <v>343</v>
      </c>
      <c r="L8" s="158" t="s">
        <v>94</v>
      </c>
      <c r="M8" s="159">
        <v>699.99</v>
      </c>
      <c r="N8" s="154">
        <v>16</v>
      </c>
      <c r="O8" s="160">
        <f t="shared" si="0"/>
        <v>11199.84</v>
      </c>
      <c r="P8" s="160">
        <f t="shared" si="1"/>
        <v>1021.9854</v>
      </c>
      <c r="Q8" s="160">
        <v>500</v>
      </c>
      <c r="R8" s="161">
        <f t="shared" si="2"/>
        <v>12721.8254</v>
      </c>
      <c r="S8" s="151"/>
      <c r="T8" s="162"/>
      <c r="U8" s="158"/>
      <c r="V8" s="158"/>
      <c r="W8" s="163"/>
    </row>
    <row r="9" spans="1:24" s="164" customFormat="1" ht="12.75">
      <c r="A9" s="154" t="s">
        <v>336</v>
      </c>
      <c r="B9" s="155" t="s">
        <v>383</v>
      </c>
      <c r="C9" s="156" t="s">
        <v>49</v>
      </c>
      <c r="D9" s="156" t="s">
        <v>111</v>
      </c>
      <c r="E9" s="156" t="s">
        <v>61</v>
      </c>
      <c r="F9" s="263"/>
      <c r="G9" s="156" t="s">
        <v>97</v>
      </c>
      <c r="H9" s="156">
        <v>1</v>
      </c>
      <c r="I9" s="156" t="s">
        <v>56</v>
      </c>
      <c r="J9" s="154" t="s">
        <v>91</v>
      </c>
      <c r="K9" s="158" t="s">
        <v>347</v>
      </c>
      <c r="L9" s="158" t="s">
        <v>94</v>
      </c>
      <c r="M9" s="159">
        <v>15120</v>
      </c>
      <c r="N9" s="154">
        <v>1</v>
      </c>
      <c r="O9" s="160">
        <f t="shared" si="0"/>
        <v>15120</v>
      </c>
      <c r="P9" s="160">
        <f t="shared" si="1"/>
        <v>1379.7</v>
      </c>
      <c r="Q9" s="160">
        <v>400</v>
      </c>
      <c r="R9" s="161">
        <f t="shared" si="2"/>
        <v>16899.7</v>
      </c>
      <c r="S9" s="151"/>
      <c r="T9" s="162"/>
      <c r="U9" s="158"/>
      <c r="V9" s="158"/>
      <c r="W9" s="163"/>
    </row>
    <row r="10" spans="1:24" s="164" customFormat="1" ht="12.75">
      <c r="A10" s="154" t="s">
        <v>336</v>
      </c>
      <c r="B10" s="166" t="s">
        <v>382</v>
      </c>
      <c r="C10" s="165" t="s">
        <v>49</v>
      </c>
      <c r="D10" s="165" t="s">
        <v>111</v>
      </c>
      <c r="E10" s="165" t="s">
        <v>61</v>
      </c>
      <c r="F10" s="263"/>
      <c r="G10" s="156" t="s">
        <v>97</v>
      </c>
      <c r="H10" s="156">
        <v>1</v>
      </c>
      <c r="I10" s="165" t="s">
        <v>56</v>
      </c>
      <c r="J10" s="154" t="s">
        <v>91</v>
      </c>
      <c r="K10" s="157" t="s">
        <v>334</v>
      </c>
      <c r="L10" s="158" t="s">
        <v>94</v>
      </c>
      <c r="M10" s="167">
        <v>2039.8</v>
      </c>
      <c r="N10" s="168">
        <v>10</v>
      </c>
      <c r="O10" s="160">
        <f t="shared" si="0"/>
        <v>20398</v>
      </c>
      <c r="P10" s="160">
        <f t="shared" si="1"/>
        <v>1861.3174999999999</v>
      </c>
      <c r="Q10" s="160">
        <v>400</v>
      </c>
      <c r="R10" s="161">
        <f t="shared" si="2"/>
        <v>22659.317500000001</v>
      </c>
      <c r="S10" s="151"/>
      <c r="T10" s="162"/>
      <c r="U10" s="158"/>
      <c r="V10" s="158"/>
      <c r="W10" s="163"/>
    </row>
    <row r="11" spans="1:24" s="169" customFormat="1" ht="12.75">
      <c r="A11" s="154" t="s">
        <v>336</v>
      </c>
      <c r="B11" s="166" t="s">
        <v>381</v>
      </c>
      <c r="C11" s="165" t="s">
        <v>49</v>
      </c>
      <c r="D11" s="165" t="s">
        <v>116</v>
      </c>
      <c r="E11" s="165" t="s">
        <v>61</v>
      </c>
      <c r="F11" s="263"/>
      <c r="G11" s="156" t="s">
        <v>97</v>
      </c>
      <c r="H11" s="156">
        <v>1</v>
      </c>
      <c r="I11" s="165" t="s">
        <v>56</v>
      </c>
      <c r="J11" s="154" t="s">
        <v>91</v>
      </c>
      <c r="K11" s="158" t="s">
        <v>345</v>
      </c>
      <c r="L11" s="157" t="s">
        <v>94</v>
      </c>
      <c r="M11" s="167">
        <v>15</v>
      </c>
      <c r="N11" s="168">
        <v>700</v>
      </c>
      <c r="O11" s="160">
        <f t="shared" si="0"/>
        <v>10500</v>
      </c>
      <c r="P11" s="160">
        <f t="shared" si="1"/>
        <v>958.125</v>
      </c>
      <c r="Q11" s="160">
        <v>200</v>
      </c>
      <c r="R11" s="161">
        <f t="shared" si="2"/>
        <v>11658.125</v>
      </c>
      <c r="S11" s="154"/>
      <c r="T11" s="154"/>
      <c r="U11" s="154"/>
      <c r="V11" s="154"/>
      <c r="W11" s="163"/>
    </row>
    <row r="12" spans="1:24" s="169" customFormat="1" ht="12.75">
      <c r="A12" s="154" t="s">
        <v>336</v>
      </c>
      <c r="B12" s="166" t="s">
        <v>380</v>
      </c>
      <c r="C12" s="165" t="s">
        <v>49</v>
      </c>
      <c r="D12" s="165" t="s">
        <v>111</v>
      </c>
      <c r="E12" s="165" t="s">
        <v>61</v>
      </c>
      <c r="F12" s="263"/>
      <c r="G12" s="156" t="s">
        <v>97</v>
      </c>
      <c r="H12" s="156">
        <v>1</v>
      </c>
      <c r="I12" s="165" t="s">
        <v>56</v>
      </c>
      <c r="J12" s="154" t="s">
        <v>91</v>
      </c>
      <c r="K12" s="158" t="s">
        <v>334</v>
      </c>
      <c r="L12" s="157" t="s">
        <v>94</v>
      </c>
      <c r="M12" s="167">
        <v>41</v>
      </c>
      <c r="N12" s="168">
        <v>20</v>
      </c>
      <c r="O12" s="160">
        <f t="shared" si="0"/>
        <v>820</v>
      </c>
      <c r="P12" s="160">
        <f t="shared" si="1"/>
        <v>74.825000000000003</v>
      </c>
      <c r="Q12" s="160">
        <v>100</v>
      </c>
      <c r="R12" s="161">
        <f t="shared" si="2"/>
        <v>994.82500000000005</v>
      </c>
      <c r="S12" s="154"/>
      <c r="T12" s="162"/>
      <c r="U12" s="154"/>
      <c r="V12" s="154"/>
      <c r="W12" s="163"/>
    </row>
    <row r="13" spans="1:24" s="169" customFormat="1" ht="12.75">
      <c r="A13" s="154" t="s">
        <v>336</v>
      </c>
      <c r="B13" s="166" t="s">
        <v>379</v>
      </c>
      <c r="C13" s="165" t="s">
        <v>49</v>
      </c>
      <c r="D13" s="165" t="s">
        <v>111</v>
      </c>
      <c r="E13" s="165" t="s">
        <v>61</v>
      </c>
      <c r="F13" s="263"/>
      <c r="G13" s="156" t="s">
        <v>97</v>
      </c>
      <c r="H13" s="156">
        <v>1</v>
      </c>
      <c r="I13" s="165" t="s">
        <v>56</v>
      </c>
      <c r="J13" s="154" t="s">
        <v>91</v>
      </c>
      <c r="K13" s="157" t="s">
        <v>341</v>
      </c>
      <c r="L13" s="157" t="s">
        <v>94</v>
      </c>
      <c r="M13" s="167">
        <v>499.99</v>
      </c>
      <c r="N13" s="168">
        <v>2</v>
      </c>
      <c r="O13" s="160">
        <f t="shared" si="0"/>
        <v>999.98</v>
      </c>
      <c r="P13" s="160">
        <f t="shared" si="1"/>
        <v>91.248175000000003</v>
      </c>
      <c r="Q13" s="160">
        <v>100</v>
      </c>
      <c r="R13" s="161">
        <f t="shared" si="2"/>
        <v>1191.228175</v>
      </c>
      <c r="S13" s="154"/>
      <c r="T13" s="162"/>
      <c r="U13" s="154"/>
      <c r="V13" s="154"/>
      <c r="W13" s="163"/>
    </row>
    <row r="14" spans="1:24" s="169" customFormat="1" ht="12.75">
      <c r="A14" s="154" t="s">
        <v>336</v>
      </c>
      <c r="B14" s="166" t="s">
        <v>378</v>
      </c>
      <c r="C14" s="165" t="s">
        <v>49</v>
      </c>
      <c r="D14" s="165" t="s">
        <v>51</v>
      </c>
      <c r="E14" s="165" t="s">
        <v>61</v>
      </c>
      <c r="F14" s="263"/>
      <c r="G14" s="156" t="s">
        <v>97</v>
      </c>
      <c r="H14" s="156">
        <v>1</v>
      </c>
      <c r="I14" s="165" t="s">
        <v>56</v>
      </c>
      <c r="J14" s="154" t="s">
        <v>91</v>
      </c>
      <c r="K14" s="157" t="s">
        <v>60</v>
      </c>
      <c r="L14" s="157" t="s">
        <v>94</v>
      </c>
      <c r="M14" s="167">
        <v>552</v>
      </c>
      <c r="N14" s="168">
        <v>20</v>
      </c>
      <c r="O14" s="160">
        <f t="shared" si="0"/>
        <v>11040</v>
      </c>
      <c r="P14" s="160">
        <f t="shared" si="1"/>
        <v>1007.4</v>
      </c>
      <c r="Q14" s="160">
        <v>100</v>
      </c>
      <c r="R14" s="161">
        <f t="shared" si="2"/>
        <v>12147.4</v>
      </c>
      <c r="S14" s="154"/>
      <c r="T14" s="162"/>
      <c r="U14" s="154"/>
      <c r="V14" s="154"/>
      <c r="W14" s="163"/>
    </row>
    <row r="15" spans="1:24" s="169" customFormat="1" ht="12.75">
      <c r="A15" s="154" t="s">
        <v>336</v>
      </c>
      <c r="B15" s="166" t="s">
        <v>377</v>
      </c>
      <c r="C15" s="165" t="s">
        <v>49</v>
      </c>
      <c r="D15" s="165" t="s">
        <v>111</v>
      </c>
      <c r="E15" s="165" t="s">
        <v>61</v>
      </c>
      <c r="F15" s="263"/>
      <c r="G15" s="156" t="s">
        <v>97</v>
      </c>
      <c r="H15" s="156">
        <v>1</v>
      </c>
      <c r="I15" s="165" t="s">
        <v>56</v>
      </c>
      <c r="J15" s="154" t="s">
        <v>91</v>
      </c>
      <c r="K15" s="157" t="s">
        <v>347</v>
      </c>
      <c r="L15" s="157" t="s">
        <v>94</v>
      </c>
      <c r="M15" s="167">
        <v>7000</v>
      </c>
      <c r="N15" s="168">
        <v>1</v>
      </c>
      <c r="O15" s="160">
        <f t="shared" si="0"/>
        <v>7000</v>
      </c>
      <c r="P15" s="160">
        <f t="shared" si="1"/>
        <v>638.75</v>
      </c>
      <c r="Q15" s="160">
        <v>200</v>
      </c>
      <c r="R15" s="161">
        <f t="shared" si="2"/>
        <v>7838.75</v>
      </c>
      <c r="S15" s="154"/>
      <c r="T15" s="162"/>
      <c r="U15" s="154"/>
      <c r="V15" s="154"/>
      <c r="W15" s="163"/>
    </row>
    <row r="16" spans="1:24" s="169" customFormat="1" ht="12.75">
      <c r="A16" s="154" t="s">
        <v>336</v>
      </c>
      <c r="B16" s="166" t="s">
        <v>376</v>
      </c>
      <c r="C16" s="165" t="s">
        <v>49</v>
      </c>
      <c r="D16" s="165" t="s">
        <v>111</v>
      </c>
      <c r="E16" s="165" t="s">
        <v>61</v>
      </c>
      <c r="F16" s="263"/>
      <c r="G16" s="156" t="s">
        <v>97</v>
      </c>
      <c r="H16" s="156">
        <v>1</v>
      </c>
      <c r="I16" s="165" t="s">
        <v>56</v>
      </c>
      <c r="J16" s="154" t="s">
        <v>91</v>
      </c>
      <c r="K16" s="157" t="s">
        <v>334</v>
      </c>
      <c r="L16" s="157" t="s">
        <v>94</v>
      </c>
      <c r="M16" s="167">
        <v>245</v>
      </c>
      <c r="N16" s="168">
        <v>8</v>
      </c>
      <c r="O16" s="160">
        <f t="shared" si="0"/>
        <v>1960</v>
      </c>
      <c r="P16" s="160">
        <f t="shared" si="1"/>
        <v>178.85</v>
      </c>
      <c r="Q16" s="160">
        <v>200</v>
      </c>
      <c r="R16" s="161">
        <f t="shared" si="2"/>
        <v>2338.85</v>
      </c>
      <c r="S16" s="154"/>
      <c r="T16" s="162"/>
      <c r="U16" s="154"/>
      <c r="V16" s="154"/>
      <c r="W16" s="163"/>
    </row>
    <row r="17" spans="1:23" s="169" customFormat="1" ht="12.75">
      <c r="A17" s="154" t="s">
        <v>336</v>
      </c>
      <c r="B17" s="166" t="s">
        <v>375</v>
      </c>
      <c r="C17" s="165" t="s">
        <v>49</v>
      </c>
      <c r="D17" s="165" t="s">
        <v>111</v>
      </c>
      <c r="E17" s="165" t="s">
        <v>61</v>
      </c>
      <c r="F17" s="263"/>
      <c r="G17" s="156" t="s">
        <v>97</v>
      </c>
      <c r="H17" s="156">
        <v>1</v>
      </c>
      <c r="I17" s="165" t="s">
        <v>56</v>
      </c>
      <c r="J17" s="154" t="s">
        <v>91</v>
      </c>
      <c r="K17" s="157" t="s">
        <v>334</v>
      </c>
      <c r="L17" s="157" t="s">
        <v>94</v>
      </c>
      <c r="M17" s="167">
        <v>1440</v>
      </c>
      <c r="N17" s="168">
        <v>2</v>
      </c>
      <c r="O17" s="160">
        <f t="shared" si="0"/>
        <v>2880</v>
      </c>
      <c r="P17" s="160">
        <f t="shared" si="1"/>
        <v>262.8</v>
      </c>
      <c r="Q17" s="160">
        <v>300</v>
      </c>
      <c r="R17" s="161">
        <f t="shared" si="2"/>
        <v>3442.8</v>
      </c>
      <c r="S17" s="154"/>
      <c r="T17" s="162"/>
      <c r="U17" s="154"/>
      <c r="V17" s="154"/>
      <c r="W17" s="163"/>
    </row>
    <row r="18" spans="1:23" s="169" customFormat="1" ht="12.75">
      <c r="A18" s="154" t="s">
        <v>336</v>
      </c>
      <c r="B18" s="166" t="s">
        <v>374</v>
      </c>
      <c r="C18" s="165" t="s">
        <v>49</v>
      </c>
      <c r="D18" s="165" t="s">
        <v>111</v>
      </c>
      <c r="E18" s="165" t="s">
        <v>61</v>
      </c>
      <c r="F18" s="263"/>
      <c r="G18" s="156" t="s">
        <v>97</v>
      </c>
      <c r="H18" s="156">
        <v>1</v>
      </c>
      <c r="I18" s="165" t="s">
        <v>56</v>
      </c>
      <c r="J18" s="154" t="s">
        <v>91</v>
      </c>
      <c r="K18" s="157" t="s">
        <v>334</v>
      </c>
      <c r="L18" s="157" t="s">
        <v>94</v>
      </c>
      <c r="M18" s="167">
        <v>349</v>
      </c>
      <c r="N18" s="168">
        <v>8</v>
      </c>
      <c r="O18" s="160">
        <f t="shared" si="0"/>
        <v>2792</v>
      </c>
      <c r="P18" s="160">
        <f t="shared" si="1"/>
        <v>254.76999999999998</v>
      </c>
      <c r="Q18" s="160">
        <v>100</v>
      </c>
      <c r="R18" s="161">
        <f t="shared" si="2"/>
        <v>3146.77</v>
      </c>
      <c r="S18" s="154"/>
      <c r="T18" s="162"/>
      <c r="U18" s="154"/>
      <c r="V18" s="154"/>
      <c r="W18" s="163"/>
    </row>
    <row r="19" spans="1:23" s="169" customFormat="1" ht="12.75">
      <c r="A19" s="154" t="s">
        <v>336</v>
      </c>
      <c r="B19" s="166" t="s">
        <v>373</v>
      </c>
      <c r="C19" s="165" t="s">
        <v>49</v>
      </c>
      <c r="D19" s="165" t="s">
        <v>111</v>
      </c>
      <c r="E19" s="165" t="s">
        <v>61</v>
      </c>
      <c r="F19" s="263"/>
      <c r="G19" s="156" t="s">
        <v>97</v>
      </c>
      <c r="H19" s="156">
        <v>1</v>
      </c>
      <c r="I19" s="165" t="s">
        <v>56</v>
      </c>
      <c r="J19" s="154" t="s">
        <v>91</v>
      </c>
      <c r="K19" s="157" t="s">
        <v>345</v>
      </c>
      <c r="L19" s="157" t="s">
        <v>94</v>
      </c>
      <c r="M19" s="167">
        <v>1540.7</v>
      </c>
      <c r="N19" s="168">
        <v>2</v>
      </c>
      <c r="O19" s="160">
        <f t="shared" si="0"/>
        <v>3081.4</v>
      </c>
      <c r="P19" s="160">
        <f t="shared" si="1"/>
        <v>281.17775</v>
      </c>
      <c r="Q19" s="160">
        <v>100</v>
      </c>
      <c r="R19" s="161">
        <f t="shared" si="2"/>
        <v>3462.5777499999999</v>
      </c>
      <c r="S19" s="154"/>
      <c r="T19" s="162"/>
      <c r="U19" s="154"/>
      <c r="V19" s="154"/>
      <c r="W19" s="163"/>
    </row>
    <row r="20" spans="1:23" s="169" customFormat="1" ht="12.75">
      <c r="A20" s="154" t="s">
        <v>336</v>
      </c>
      <c r="B20" s="166" t="s">
        <v>372</v>
      </c>
      <c r="C20" s="165" t="s">
        <v>49</v>
      </c>
      <c r="D20" s="165" t="s">
        <v>111</v>
      </c>
      <c r="E20" s="165" t="s">
        <v>61</v>
      </c>
      <c r="F20" s="263"/>
      <c r="G20" s="156" t="s">
        <v>97</v>
      </c>
      <c r="H20" s="156">
        <v>1</v>
      </c>
      <c r="I20" s="165" t="s">
        <v>56</v>
      </c>
      <c r="J20" s="154" t="s">
        <v>91</v>
      </c>
      <c r="K20" s="157" t="s">
        <v>334</v>
      </c>
      <c r="L20" s="157" t="s">
        <v>94</v>
      </c>
      <c r="M20" s="167">
        <v>350</v>
      </c>
      <c r="N20" s="168">
        <v>2</v>
      </c>
      <c r="O20" s="160">
        <f t="shared" si="0"/>
        <v>700</v>
      </c>
      <c r="P20" s="160">
        <f t="shared" si="1"/>
        <v>63.875</v>
      </c>
      <c r="Q20" s="160">
        <v>100</v>
      </c>
      <c r="R20" s="161">
        <f t="shared" si="2"/>
        <v>863.875</v>
      </c>
      <c r="S20" s="154"/>
      <c r="T20" s="162"/>
      <c r="U20" s="154"/>
      <c r="V20" s="154"/>
      <c r="W20" s="163"/>
    </row>
    <row r="21" spans="1:23" s="169" customFormat="1" ht="12.75">
      <c r="A21" s="154" t="s">
        <v>336</v>
      </c>
      <c r="B21" s="166" t="s">
        <v>371</v>
      </c>
      <c r="C21" s="165" t="s">
        <v>49</v>
      </c>
      <c r="D21" s="165" t="s">
        <v>111</v>
      </c>
      <c r="E21" s="165" t="s">
        <v>61</v>
      </c>
      <c r="F21" s="263"/>
      <c r="G21" s="156" t="s">
        <v>97</v>
      </c>
      <c r="H21" s="156">
        <v>1</v>
      </c>
      <c r="I21" s="165" t="s">
        <v>56</v>
      </c>
      <c r="J21" s="154" t="s">
        <v>91</v>
      </c>
      <c r="K21" s="157" t="s">
        <v>347</v>
      </c>
      <c r="L21" s="157" t="s">
        <v>94</v>
      </c>
      <c r="M21" s="167">
        <v>300</v>
      </c>
      <c r="N21" s="168">
        <v>10</v>
      </c>
      <c r="O21" s="160">
        <f t="shared" si="0"/>
        <v>3000</v>
      </c>
      <c r="P21" s="160">
        <f t="shared" si="1"/>
        <v>273.75</v>
      </c>
      <c r="Q21" s="160">
        <v>200</v>
      </c>
      <c r="R21" s="161">
        <f t="shared" si="2"/>
        <v>3473.75</v>
      </c>
      <c r="S21" s="154"/>
      <c r="T21" s="162"/>
      <c r="U21" s="154"/>
      <c r="V21" s="154"/>
      <c r="W21" s="163"/>
    </row>
    <row r="22" spans="1:23" s="169" customFormat="1" ht="12.75">
      <c r="A22" s="154" t="s">
        <v>336</v>
      </c>
      <c r="B22" s="166" t="s">
        <v>370</v>
      </c>
      <c r="C22" s="165" t="s">
        <v>49</v>
      </c>
      <c r="D22" s="165" t="s">
        <v>111</v>
      </c>
      <c r="E22" s="165" t="s">
        <v>61</v>
      </c>
      <c r="F22" s="263"/>
      <c r="G22" s="156" t="s">
        <v>97</v>
      </c>
      <c r="H22" s="156">
        <v>1</v>
      </c>
      <c r="I22" s="165" t="s">
        <v>56</v>
      </c>
      <c r="J22" s="154" t="s">
        <v>91</v>
      </c>
      <c r="K22" s="157" t="s">
        <v>343</v>
      </c>
      <c r="L22" s="157" t="s">
        <v>94</v>
      </c>
      <c r="M22" s="167">
        <v>1866.75</v>
      </c>
      <c r="N22" s="168">
        <v>2</v>
      </c>
      <c r="O22" s="160">
        <f t="shared" si="0"/>
        <v>3733.5</v>
      </c>
      <c r="P22" s="160">
        <f t="shared" si="1"/>
        <v>340.68187499999999</v>
      </c>
      <c r="Q22" s="160">
        <v>150</v>
      </c>
      <c r="R22" s="161">
        <f t="shared" si="2"/>
        <v>4224.1818750000002</v>
      </c>
      <c r="S22" s="154"/>
      <c r="T22" s="162"/>
      <c r="U22" s="154"/>
      <c r="V22" s="154"/>
      <c r="W22" s="163"/>
    </row>
    <row r="23" spans="1:23" s="169" customFormat="1" ht="12.75">
      <c r="A23" s="154" t="s">
        <v>336</v>
      </c>
      <c r="B23" s="166" t="s">
        <v>369</v>
      </c>
      <c r="C23" s="165" t="s">
        <v>49</v>
      </c>
      <c r="D23" s="165" t="s">
        <v>111</v>
      </c>
      <c r="E23" s="165" t="s">
        <v>61</v>
      </c>
      <c r="F23" s="263"/>
      <c r="G23" s="156" t="s">
        <v>97</v>
      </c>
      <c r="H23" s="156">
        <v>1</v>
      </c>
      <c r="I23" s="165" t="s">
        <v>56</v>
      </c>
      <c r="J23" s="154" t="s">
        <v>91</v>
      </c>
      <c r="K23" s="157" t="s">
        <v>345</v>
      </c>
      <c r="L23" s="157" t="s">
        <v>94</v>
      </c>
      <c r="M23" s="167">
        <v>750</v>
      </c>
      <c r="N23" s="168">
        <v>4</v>
      </c>
      <c r="O23" s="160">
        <f t="shared" si="0"/>
        <v>3000</v>
      </c>
      <c r="P23" s="160">
        <f t="shared" si="1"/>
        <v>273.75</v>
      </c>
      <c r="Q23" s="160">
        <v>100</v>
      </c>
      <c r="R23" s="161">
        <f t="shared" si="2"/>
        <v>3373.75</v>
      </c>
      <c r="S23" s="154"/>
      <c r="T23" s="162"/>
      <c r="U23" s="154"/>
      <c r="V23" s="154"/>
      <c r="W23" s="163"/>
    </row>
    <row r="24" spans="1:23" s="169" customFormat="1" ht="12.75">
      <c r="A24" s="154" t="s">
        <v>336</v>
      </c>
      <c r="B24" s="166" t="s">
        <v>368</v>
      </c>
      <c r="C24" s="165" t="s">
        <v>49</v>
      </c>
      <c r="D24" s="165" t="s">
        <v>111</v>
      </c>
      <c r="E24" s="165" t="s">
        <v>61</v>
      </c>
      <c r="F24" s="263"/>
      <c r="G24" s="156" t="s">
        <v>97</v>
      </c>
      <c r="H24" s="156">
        <v>1</v>
      </c>
      <c r="I24" s="165" t="s">
        <v>56</v>
      </c>
      <c r="J24" s="154" t="s">
        <v>91</v>
      </c>
      <c r="K24" s="157" t="s">
        <v>334</v>
      </c>
      <c r="L24" s="157" t="s">
        <v>94</v>
      </c>
      <c r="M24" s="167">
        <v>259.95</v>
      </c>
      <c r="N24" s="168">
        <v>2</v>
      </c>
      <c r="O24" s="160">
        <f t="shared" si="0"/>
        <v>519.9</v>
      </c>
      <c r="P24" s="160">
        <f t="shared" si="1"/>
        <v>47.440874999999998</v>
      </c>
      <c r="Q24" s="160">
        <v>50</v>
      </c>
      <c r="R24" s="161">
        <f t="shared" si="2"/>
        <v>617.34087499999998</v>
      </c>
      <c r="S24" s="154"/>
      <c r="T24" s="162"/>
      <c r="U24" s="154"/>
      <c r="V24" s="154"/>
      <c r="W24" s="163"/>
    </row>
    <row r="25" spans="1:23" s="169" customFormat="1" ht="12.75">
      <c r="A25" s="154" t="s">
        <v>336</v>
      </c>
      <c r="B25" s="166" t="s">
        <v>367</v>
      </c>
      <c r="C25" s="165" t="s">
        <v>49</v>
      </c>
      <c r="D25" s="165" t="s">
        <v>111</v>
      </c>
      <c r="E25" s="165" t="s">
        <v>61</v>
      </c>
      <c r="F25" s="263"/>
      <c r="G25" s="156" t="s">
        <v>97</v>
      </c>
      <c r="H25" s="156">
        <v>1</v>
      </c>
      <c r="I25" s="165" t="s">
        <v>56</v>
      </c>
      <c r="J25" s="154" t="s">
        <v>91</v>
      </c>
      <c r="K25" s="157" t="s">
        <v>347</v>
      </c>
      <c r="L25" s="157" t="s">
        <v>94</v>
      </c>
      <c r="M25" s="167">
        <v>695</v>
      </c>
      <c r="N25" s="168">
        <v>4</v>
      </c>
      <c r="O25" s="160">
        <f t="shared" si="0"/>
        <v>2780</v>
      </c>
      <c r="P25" s="160">
        <f t="shared" si="1"/>
        <v>253.67499999999998</v>
      </c>
      <c r="Q25" s="160">
        <v>200</v>
      </c>
      <c r="R25" s="161">
        <f t="shared" si="2"/>
        <v>3233.6750000000002</v>
      </c>
      <c r="S25" s="154"/>
      <c r="T25" s="162"/>
      <c r="U25" s="154"/>
      <c r="V25" s="154"/>
      <c r="W25" s="163"/>
    </row>
    <row r="26" spans="1:23" s="169" customFormat="1" ht="12.75">
      <c r="A26" s="154" t="s">
        <v>336</v>
      </c>
      <c r="B26" s="166" t="s">
        <v>366</v>
      </c>
      <c r="C26" s="165" t="s">
        <v>49</v>
      </c>
      <c r="D26" s="165" t="s">
        <v>111</v>
      </c>
      <c r="E26" s="165" t="s">
        <v>61</v>
      </c>
      <c r="F26" s="263"/>
      <c r="G26" s="156" t="s">
        <v>97</v>
      </c>
      <c r="H26" s="156">
        <v>1</v>
      </c>
      <c r="I26" s="165" t="s">
        <v>56</v>
      </c>
      <c r="J26" s="154" t="s">
        <v>91</v>
      </c>
      <c r="K26" s="157" t="s">
        <v>334</v>
      </c>
      <c r="L26" s="157" t="s">
        <v>94</v>
      </c>
      <c r="M26" s="167">
        <v>15.99</v>
      </c>
      <c r="N26" s="168">
        <v>30</v>
      </c>
      <c r="O26" s="160">
        <f t="shared" si="0"/>
        <v>479.7</v>
      </c>
      <c r="P26" s="160">
        <f t="shared" si="1"/>
        <v>43.772624999999998</v>
      </c>
      <c r="Q26" s="160">
        <v>50</v>
      </c>
      <c r="R26" s="161">
        <f t="shared" si="2"/>
        <v>573.47262499999999</v>
      </c>
      <c r="S26" s="154"/>
      <c r="T26" s="162"/>
      <c r="U26" s="154"/>
      <c r="V26" s="154"/>
      <c r="W26" s="163"/>
    </row>
    <row r="27" spans="1:23" s="169" customFormat="1" ht="12.75">
      <c r="A27" s="154" t="s">
        <v>336</v>
      </c>
      <c r="B27" s="166" t="s">
        <v>365</v>
      </c>
      <c r="C27" s="165" t="s">
        <v>49</v>
      </c>
      <c r="D27" s="165" t="s">
        <v>111</v>
      </c>
      <c r="E27" s="165" t="s">
        <v>61</v>
      </c>
      <c r="F27" s="263"/>
      <c r="G27" s="156" t="s">
        <v>97</v>
      </c>
      <c r="H27" s="156">
        <v>1</v>
      </c>
      <c r="I27" s="165" t="s">
        <v>56</v>
      </c>
      <c r="J27" s="154" t="s">
        <v>91</v>
      </c>
      <c r="K27" s="157" t="s">
        <v>347</v>
      </c>
      <c r="L27" s="157" t="s">
        <v>94</v>
      </c>
      <c r="M27" s="167">
        <v>1372</v>
      </c>
      <c r="N27" s="168">
        <v>4</v>
      </c>
      <c r="O27" s="160">
        <f t="shared" si="0"/>
        <v>5488</v>
      </c>
      <c r="P27" s="160">
        <f t="shared" si="1"/>
        <v>500.78</v>
      </c>
      <c r="Q27" s="160">
        <v>200</v>
      </c>
      <c r="R27" s="161">
        <f t="shared" si="2"/>
        <v>6188.78</v>
      </c>
      <c r="S27" s="154"/>
      <c r="T27" s="162"/>
      <c r="U27" s="154"/>
      <c r="V27" s="154"/>
      <c r="W27" s="163"/>
    </row>
    <row r="28" spans="1:23" s="169" customFormat="1" ht="12.75">
      <c r="A28" s="154" t="s">
        <v>336</v>
      </c>
      <c r="B28" s="166" t="s">
        <v>364</v>
      </c>
      <c r="C28" s="165" t="s">
        <v>49</v>
      </c>
      <c r="D28" s="165" t="s">
        <v>111</v>
      </c>
      <c r="E28" s="165" t="s">
        <v>61</v>
      </c>
      <c r="F28" s="263"/>
      <c r="G28" s="156" t="s">
        <v>97</v>
      </c>
      <c r="H28" s="156">
        <v>1</v>
      </c>
      <c r="I28" s="165" t="s">
        <v>56</v>
      </c>
      <c r="J28" s="154" t="s">
        <v>91</v>
      </c>
      <c r="K28" s="157" t="s">
        <v>347</v>
      </c>
      <c r="L28" s="157" t="s">
        <v>94</v>
      </c>
      <c r="M28" s="167">
        <v>99</v>
      </c>
      <c r="N28" s="168">
        <v>8</v>
      </c>
      <c r="O28" s="160">
        <f t="shared" si="0"/>
        <v>792</v>
      </c>
      <c r="P28" s="160">
        <f t="shared" si="1"/>
        <v>72.27</v>
      </c>
      <c r="Q28" s="160">
        <v>100</v>
      </c>
      <c r="R28" s="161">
        <f t="shared" si="2"/>
        <v>964.27</v>
      </c>
      <c r="S28" s="154"/>
      <c r="T28" s="162"/>
      <c r="U28" s="154"/>
      <c r="V28" s="154"/>
      <c r="W28" s="163"/>
    </row>
    <row r="29" spans="1:23" s="169" customFormat="1" ht="12.75">
      <c r="A29" s="154" t="s">
        <v>336</v>
      </c>
      <c r="B29" s="166" t="s">
        <v>363</v>
      </c>
      <c r="C29" s="165" t="s">
        <v>49</v>
      </c>
      <c r="D29" s="165" t="s">
        <v>111</v>
      </c>
      <c r="E29" s="165" t="s">
        <v>61</v>
      </c>
      <c r="F29" s="263"/>
      <c r="G29" s="156" t="s">
        <v>97</v>
      </c>
      <c r="H29" s="156">
        <v>1</v>
      </c>
      <c r="I29" s="165" t="s">
        <v>56</v>
      </c>
      <c r="J29" s="154" t="s">
        <v>91</v>
      </c>
      <c r="K29" s="157" t="s">
        <v>347</v>
      </c>
      <c r="L29" s="157" t="s">
        <v>94</v>
      </c>
      <c r="M29" s="167">
        <v>54</v>
      </c>
      <c r="N29" s="168">
        <v>10</v>
      </c>
      <c r="O29" s="160">
        <f t="shared" si="0"/>
        <v>540</v>
      </c>
      <c r="P29" s="160">
        <f t="shared" si="1"/>
        <v>49.274999999999999</v>
      </c>
      <c r="Q29" s="160">
        <v>75</v>
      </c>
      <c r="R29" s="161">
        <f t="shared" si="2"/>
        <v>664.27499999999998</v>
      </c>
      <c r="S29" s="154"/>
      <c r="T29" s="162"/>
      <c r="U29" s="154"/>
      <c r="V29" s="154"/>
      <c r="W29" s="163"/>
    </row>
    <row r="30" spans="1:23" s="169" customFormat="1" ht="12.75">
      <c r="A30" s="154" t="s">
        <v>336</v>
      </c>
      <c r="B30" s="166" t="s">
        <v>362</v>
      </c>
      <c r="C30" s="165" t="s">
        <v>49</v>
      </c>
      <c r="D30" s="165" t="s">
        <v>111</v>
      </c>
      <c r="E30" s="165" t="s">
        <v>61</v>
      </c>
      <c r="F30" s="263"/>
      <c r="G30" s="156" t="s">
        <v>97</v>
      </c>
      <c r="H30" s="156">
        <v>1</v>
      </c>
      <c r="I30" s="165" t="s">
        <v>56</v>
      </c>
      <c r="J30" s="154" t="s">
        <v>91</v>
      </c>
      <c r="K30" s="157" t="s">
        <v>347</v>
      </c>
      <c r="L30" s="157" t="s">
        <v>94</v>
      </c>
      <c r="M30" s="167">
        <v>300</v>
      </c>
      <c r="N30" s="168">
        <v>8</v>
      </c>
      <c r="O30" s="160">
        <f t="shared" si="0"/>
        <v>2400</v>
      </c>
      <c r="P30" s="160">
        <f t="shared" si="1"/>
        <v>219</v>
      </c>
      <c r="Q30" s="160">
        <v>100</v>
      </c>
      <c r="R30" s="161">
        <f t="shared" si="2"/>
        <v>2719</v>
      </c>
      <c r="S30" s="154"/>
      <c r="T30" s="162"/>
      <c r="U30" s="154"/>
      <c r="V30" s="154"/>
      <c r="W30" s="163"/>
    </row>
    <row r="31" spans="1:23" s="169" customFormat="1" ht="12.75">
      <c r="A31" s="154" t="s">
        <v>336</v>
      </c>
      <c r="B31" s="166" t="s">
        <v>361</v>
      </c>
      <c r="C31" s="165" t="s">
        <v>49</v>
      </c>
      <c r="D31" s="165" t="s">
        <v>111</v>
      </c>
      <c r="E31" s="165" t="s">
        <v>61</v>
      </c>
      <c r="F31" s="263"/>
      <c r="G31" s="156" t="s">
        <v>97</v>
      </c>
      <c r="H31" s="156">
        <v>1</v>
      </c>
      <c r="I31" s="165" t="s">
        <v>56</v>
      </c>
      <c r="J31" s="154" t="s">
        <v>91</v>
      </c>
      <c r="K31" s="157" t="s">
        <v>347</v>
      </c>
      <c r="L31" s="157" t="s">
        <v>94</v>
      </c>
      <c r="M31" s="167">
        <v>693</v>
      </c>
      <c r="N31" s="168">
        <v>2</v>
      </c>
      <c r="O31" s="160">
        <f t="shared" si="0"/>
        <v>1386</v>
      </c>
      <c r="P31" s="160">
        <f t="shared" si="1"/>
        <v>126.4725</v>
      </c>
      <c r="Q31" s="160">
        <v>150</v>
      </c>
      <c r="R31" s="161">
        <f t="shared" si="2"/>
        <v>1662.4725000000001</v>
      </c>
      <c r="S31" s="154"/>
      <c r="T31" s="162"/>
      <c r="U31" s="154"/>
      <c r="V31" s="154"/>
      <c r="W31" s="163"/>
    </row>
    <row r="32" spans="1:23" s="169" customFormat="1" ht="12.75">
      <c r="A32" s="154" t="s">
        <v>336</v>
      </c>
      <c r="B32" s="166" t="s">
        <v>360</v>
      </c>
      <c r="C32" s="165" t="s">
        <v>49</v>
      </c>
      <c r="D32" s="165" t="s">
        <v>111</v>
      </c>
      <c r="E32" s="165" t="s">
        <v>61</v>
      </c>
      <c r="F32" s="263"/>
      <c r="G32" s="156" t="s">
        <v>97</v>
      </c>
      <c r="H32" s="156">
        <v>1</v>
      </c>
      <c r="I32" s="165" t="s">
        <v>56</v>
      </c>
      <c r="J32" s="154" t="s">
        <v>91</v>
      </c>
      <c r="K32" s="157" t="s">
        <v>334</v>
      </c>
      <c r="L32" s="157" t="s">
        <v>94</v>
      </c>
      <c r="M32" s="167">
        <v>168</v>
      </c>
      <c r="N32" s="168">
        <v>8</v>
      </c>
      <c r="O32" s="160">
        <f t="shared" si="0"/>
        <v>1344</v>
      </c>
      <c r="P32" s="160">
        <f t="shared" si="1"/>
        <v>122.64</v>
      </c>
      <c r="Q32" s="160">
        <v>75</v>
      </c>
      <c r="R32" s="161">
        <f t="shared" si="2"/>
        <v>1541.64</v>
      </c>
      <c r="S32" s="154"/>
      <c r="T32" s="162"/>
      <c r="U32" s="154"/>
      <c r="V32" s="154"/>
      <c r="W32" s="163"/>
    </row>
    <row r="33" spans="1:23" s="169" customFormat="1" ht="12.75">
      <c r="A33" s="154" t="s">
        <v>336</v>
      </c>
      <c r="B33" s="166" t="s">
        <v>359</v>
      </c>
      <c r="C33" s="165" t="s">
        <v>49</v>
      </c>
      <c r="D33" s="165" t="s">
        <v>111</v>
      </c>
      <c r="E33" s="165" t="s">
        <v>61</v>
      </c>
      <c r="F33" s="263"/>
      <c r="G33" s="156" t="s">
        <v>97</v>
      </c>
      <c r="H33" s="156">
        <v>1</v>
      </c>
      <c r="I33" s="165" t="s">
        <v>56</v>
      </c>
      <c r="J33" s="154" t="s">
        <v>91</v>
      </c>
      <c r="K33" s="157" t="s">
        <v>334</v>
      </c>
      <c r="L33" s="157" t="s">
        <v>94</v>
      </c>
      <c r="M33" s="167">
        <v>347</v>
      </c>
      <c r="N33" s="168">
        <v>4</v>
      </c>
      <c r="O33" s="160">
        <f t="shared" si="0"/>
        <v>1388</v>
      </c>
      <c r="P33" s="160">
        <f t="shared" si="1"/>
        <v>126.655</v>
      </c>
      <c r="Q33" s="160">
        <v>100</v>
      </c>
      <c r="R33" s="161">
        <f t="shared" si="2"/>
        <v>1614.655</v>
      </c>
      <c r="S33" s="154"/>
      <c r="T33" s="162"/>
      <c r="U33" s="154"/>
      <c r="V33" s="154"/>
      <c r="W33" s="163"/>
    </row>
    <row r="34" spans="1:23" s="169" customFormat="1" ht="12.75">
      <c r="A34" s="154" t="s">
        <v>336</v>
      </c>
      <c r="B34" s="166" t="s">
        <v>358</v>
      </c>
      <c r="C34" s="165" t="s">
        <v>49</v>
      </c>
      <c r="D34" s="165" t="s">
        <v>116</v>
      </c>
      <c r="E34" s="165" t="s">
        <v>61</v>
      </c>
      <c r="F34" s="263"/>
      <c r="G34" s="156" t="s">
        <v>97</v>
      </c>
      <c r="H34" s="156">
        <v>1</v>
      </c>
      <c r="I34" s="165" t="s">
        <v>63</v>
      </c>
      <c r="J34" s="154" t="s">
        <v>91</v>
      </c>
      <c r="K34" s="157" t="s">
        <v>343</v>
      </c>
      <c r="L34" s="157" t="s">
        <v>94</v>
      </c>
      <c r="M34" s="167">
        <v>13.77</v>
      </c>
      <c r="N34" s="168">
        <v>100</v>
      </c>
      <c r="O34" s="160">
        <f t="shared" si="0"/>
        <v>1377</v>
      </c>
      <c r="P34" s="160">
        <f t="shared" si="1"/>
        <v>125.65124999999999</v>
      </c>
      <c r="Q34" s="160">
        <v>50</v>
      </c>
      <c r="R34" s="161">
        <f t="shared" si="2"/>
        <v>1552.6512499999999</v>
      </c>
      <c r="S34" s="154"/>
      <c r="T34" s="154"/>
      <c r="U34" s="154"/>
      <c r="V34" s="154"/>
      <c r="W34" s="163"/>
    </row>
    <row r="35" spans="1:23" s="169" customFormat="1" ht="12.75">
      <c r="A35" s="154" t="s">
        <v>336</v>
      </c>
      <c r="B35" s="166" t="s">
        <v>357</v>
      </c>
      <c r="C35" s="165" t="s">
        <v>49</v>
      </c>
      <c r="D35" s="165" t="s">
        <v>116</v>
      </c>
      <c r="E35" s="165" t="s">
        <v>61</v>
      </c>
      <c r="F35" s="263"/>
      <c r="G35" s="156" t="s">
        <v>97</v>
      </c>
      <c r="H35" s="156">
        <v>1</v>
      </c>
      <c r="I35" s="165" t="s">
        <v>63</v>
      </c>
      <c r="J35" s="154" t="s">
        <v>91</v>
      </c>
      <c r="K35" s="157" t="s">
        <v>343</v>
      </c>
      <c r="L35" s="157" t="s">
        <v>94</v>
      </c>
      <c r="M35" s="167">
        <v>7.99</v>
      </c>
      <c r="N35" s="168">
        <v>100</v>
      </c>
      <c r="O35" s="160">
        <f t="shared" si="0"/>
        <v>799</v>
      </c>
      <c r="P35" s="160">
        <f t="shared" si="1"/>
        <v>72.908749999999998</v>
      </c>
      <c r="Q35" s="160">
        <v>50</v>
      </c>
      <c r="R35" s="161">
        <f t="shared" si="2"/>
        <v>921.90875000000005</v>
      </c>
      <c r="S35" s="154"/>
      <c r="T35" s="154"/>
      <c r="U35" s="154"/>
      <c r="V35" s="154"/>
      <c r="W35" s="163"/>
    </row>
    <row r="36" spans="1:23" s="169" customFormat="1" ht="12.75">
      <c r="A36" s="154" t="s">
        <v>336</v>
      </c>
      <c r="B36" s="166" t="s">
        <v>356</v>
      </c>
      <c r="C36" s="165" t="s">
        <v>49</v>
      </c>
      <c r="D36" s="165" t="s">
        <v>116</v>
      </c>
      <c r="E36" s="165" t="s">
        <v>61</v>
      </c>
      <c r="F36" s="263"/>
      <c r="G36" s="156" t="s">
        <v>97</v>
      </c>
      <c r="H36" s="156">
        <v>1</v>
      </c>
      <c r="I36" s="165" t="s">
        <v>56</v>
      </c>
      <c r="J36" s="154" t="s">
        <v>91</v>
      </c>
      <c r="K36" s="157" t="s">
        <v>355</v>
      </c>
      <c r="L36" s="157" t="s">
        <v>94</v>
      </c>
      <c r="M36" s="167">
        <v>151.38999999999999</v>
      </c>
      <c r="N36" s="168">
        <v>4</v>
      </c>
      <c r="O36" s="160">
        <f t="shared" si="0"/>
        <v>605.55999999999995</v>
      </c>
      <c r="P36" s="160">
        <f t="shared" si="1"/>
        <v>55.257349999999995</v>
      </c>
      <c r="Q36" s="160">
        <v>50</v>
      </c>
      <c r="R36" s="161">
        <f t="shared" si="2"/>
        <v>710.81734999999992</v>
      </c>
      <c r="S36" s="154"/>
      <c r="T36" s="154"/>
      <c r="U36" s="154"/>
      <c r="V36" s="154"/>
      <c r="W36" s="163"/>
    </row>
    <row r="37" spans="1:23" s="169" customFormat="1" ht="12.75">
      <c r="A37" s="154" t="s">
        <v>336</v>
      </c>
      <c r="B37" s="166" t="s">
        <v>354</v>
      </c>
      <c r="C37" s="165" t="s">
        <v>49</v>
      </c>
      <c r="D37" s="165" t="s">
        <v>116</v>
      </c>
      <c r="E37" s="165" t="s">
        <v>61</v>
      </c>
      <c r="F37" s="263"/>
      <c r="G37" s="156" t="s">
        <v>97</v>
      </c>
      <c r="H37" s="156">
        <v>1</v>
      </c>
      <c r="I37" s="165" t="s">
        <v>56</v>
      </c>
      <c r="J37" s="154" t="s">
        <v>91</v>
      </c>
      <c r="K37" s="157" t="s">
        <v>343</v>
      </c>
      <c r="L37" s="157" t="s">
        <v>94</v>
      </c>
      <c r="M37" s="167">
        <v>195.66</v>
      </c>
      <c r="N37" s="168">
        <v>4</v>
      </c>
      <c r="O37" s="160">
        <f t="shared" si="0"/>
        <v>782.64</v>
      </c>
      <c r="P37" s="160">
        <f t="shared" si="1"/>
        <v>71.415899999999993</v>
      </c>
      <c r="Q37" s="160">
        <v>50</v>
      </c>
      <c r="R37" s="161">
        <f t="shared" si="2"/>
        <v>904.05589999999995</v>
      </c>
      <c r="S37" s="170"/>
      <c r="T37" s="154"/>
      <c r="U37" s="154"/>
      <c r="V37" s="154"/>
      <c r="W37" s="163"/>
    </row>
    <row r="38" spans="1:23" s="169" customFormat="1" ht="12.75">
      <c r="A38" s="154" t="s">
        <v>336</v>
      </c>
      <c r="B38" s="166" t="s">
        <v>353</v>
      </c>
      <c r="C38" s="165" t="s">
        <v>49</v>
      </c>
      <c r="D38" s="165" t="s">
        <v>50</v>
      </c>
      <c r="E38" s="165" t="s">
        <v>61</v>
      </c>
      <c r="F38" s="263"/>
      <c r="G38" s="156" t="s">
        <v>97</v>
      </c>
      <c r="H38" s="156">
        <v>1</v>
      </c>
      <c r="I38" s="165" t="s">
        <v>56</v>
      </c>
      <c r="J38" s="154" t="s">
        <v>91</v>
      </c>
      <c r="K38" s="157" t="s">
        <v>60</v>
      </c>
      <c r="L38" s="157" t="s">
        <v>94</v>
      </c>
      <c r="M38" s="167">
        <v>627</v>
      </c>
      <c r="N38" s="168">
        <v>1</v>
      </c>
      <c r="O38" s="160">
        <f t="shared" si="0"/>
        <v>627</v>
      </c>
      <c r="P38" s="160">
        <f t="shared" si="1"/>
        <v>57.213749999999997</v>
      </c>
      <c r="Q38" s="160">
        <v>0</v>
      </c>
      <c r="R38" s="161">
        <f t="shared" si="2"/>
        <v>684.21375</v>
      </c>
      <c r="S38" s="154"/>
      <c r="T38" s="154"/>
      <c r="U38" s="154"/>
      <c r="V38" s="154"/>
      <c r="W38" s="163"/>
    </row>
    <row r="39" spans="1:23" s="169" customFormat="1" ht="12.75">
      <c r="A39" s="154" t="s">
        <v>336</v>
      </c>
      <c r="B39" s="166" t="s">
        <v>352</v>
      </c>
      <c r="C39" s="165" t="s">
        <v>49</v>
      </c>
      <c r="D39" s="156" t="s">
        <v>111</v>
      </c>
      <c r="E39" s="165" t="s">
        <v>61</v>
      </c>
      <c r="F39" s="263"/>
      <c r="G39" s="156" t="s">
        <v>97</v>
      </c>
      <c r="H39" s="156">
        <v>1</v>
      </c>
      <c r="I39" s="165" t="s">
        <v>56</v>
      </c>
      <c r="J39" s="154" t="s">
        <v>91</v>
      </c>
      <c r="K39" s="157" t="s">
        <v>334</v>
      </c>
      <c r="L39" s="157" t="s">
        <v>94</v>
      </c>
      <c r="M39" s="167">
        <v>20100</v>
      </c>
      <c r="N39" s="168">
        <v>1</v>
      </c>
      <c r="O39" s="160">
        <f t="shared" ref="O39:O55" si="3">(M39*N39)</f>
        <v>20100</v>
      </c>
      <c r="P39" s="160">
        <f t="shared" ref="P39:P55" si="4">(O39*0.09125)</f>
        <v>1834.125</v>
      </c>
      <c r="Q39" s="160">
        <v>1000</v>
      </c>
      <c r="R39" s="161">
        <f t="shared" ref="R39:R65" si="5">SUM(O39,P39,Q39)</f>
        <v>22934.125</v>
      </c>
      <c r="S39" s="154"/>
      <c r="T39" s="154"/>
      <c r="U39" s="154"/>
      <c r="V39" s="154"/>
      <c r="W39" s="163"/>
    </row>
    <row r="40" spans="1:23" s="169" customFormat="1" ht="12.75">
      <c r="A40" s="154" t="s">
        <v>336</v>
      </c>
      <c r="B40" s="166" t="s">
        <v>351</v>
      </c>
      <c r="C40" s="165" t="s">
        <v>49</v>
      </c>
      <c r="D40" s="165" t="s">
        <v>111</v>
      </c>
      <c r="E40" s="165" t="s">
        <v>62</v>
      </c>
      <c r="F40" s="263"/>
      <c r="G40" s="156" t="s">
        <v>97</v>
      </c>
      <c r="H40" s="156">
        <v>1</v>
      </c>
      <c r="I40" s="165" t="s">
        <v>56</v>
      </c>
      <c r="J40" s="171" t="s">
        <v>91</v>
      </c>
      <c r="K40" s="157" t="s">
        <v>334</v>
      </c>
      <c r="L40" s="157" t="s">
        <v>94</v>
      </c>
      <c r="M40" s="167">
        <v>25</v>
      </c>
      <c r="N40" s="168">
        <v>20</v>
      </c>
      <c r="O40" s="160">
        <f t="shared" si="3"/>
        <v>500</v>
      </c>
      <c r="P40" s="160">
        <f t="shared" si="4"/>
        <v>45.625</v>
      </c>
      <c r="Q40" s="160">
        <v>50</v>
      </c>
      <c r="R40" s="161">
        <f t="shared" si="5"/>
        <v>595.625</v>
      </c>
      <c r="S40" s="154"/>
      <c r="T40" s="154"/>
      <c r="U40" s="154"/>
      <c r="V40" s="154"/>
      <c r="W40" s="163"/>
    </row>
    <row r="41" spans="1:23" s="169" customFormat="1" ht="12.75">
      <c r="A41" s="154" t="s">
        <v>336</v>
      </c>
      <c r="B41" s="166" t="s">
        <v>350</v>
      </c>
      <c r="C41" s="165" t="s">
        <v>49</v>
      </c>
      <c r="D41" s="165" t="s">
        <v>111</v>
      </c>
      <c r="E41" s="165" t="s">
        <v>62</v>
      </c>
      <c r="F41" s="263"/>
      <c r="G41" s="156" t="s">
        <v>97</v>
      </c>
      <c r="H41" s="156">
        <v>1</v>
      </c>
      <c r="I41" s="165" t="s">
        <v>63</v>
      </c>
      <c r="J41" s="154" t="s">
        <v>91</v>
      </c>
      <c r="K41" s="157" t="s">
        <v>341</v>
      </c>
      <c r="L41" s="157" t="s">
        <v>94</v>
      </c>
      <c r="M41" s="167">
        <v>58.1</v>
      </c>
      <c r="N41" s="168">
        <v>24</v>
      </c>
      <c r="O41" s="160">
        <f t="shared" si="3"/>
        <v>1394.4</v>
      </c>
      <c r="P41" s="160">
        <f t="shared" si="4"/>
        <v>127.239</v>
      </c>
      <c r="Q41" s="160">
        <v>50</v>
      </c>
      <c r="R41" s="161">
        <f t="shared" si="5"/>
        <v>1571.6390000000001</v>
      </c>
      <c r="S41" s="154"/>
      <c r="T41" s="154"/>
      <c r="U41" s="154"/>
      <c r="V41" s="154"/>
      <c r="W41" s="163"/>
    </row>
    <row r="42" spans="1:23" s="169" customFormat="1" ht="12.75">
      <c r="A42" s="154" t="s">
        <v>336</v>
      </c>
      <c r="B42" s="166" t="s">
        <v>349</v>
      </c>
      <c r="C42" s="165" t="s">
        <v>49</v>
      </c>
      <c r="D42" s="165" t="s">
        <v>111</v>
      </c>
      <c r="E42" s="165" t="s">
        <v>62</v>
      </c>
      <c r="F42" s="263"/>
      <c r="G42" s="156" t="s">
        <v>97</v>
      </c>
      <c r="H42" s="156">
        <v>1</v>
      </c>
      <c r="I42" s="165" t="s">
        <v>63</v>
      </c>
      <c r="J42" s="154" t="s">
        <v>91</v>
      </c>
      <c r="K42" s="157" t="s">
        <v>347</v>
      </c>
      <c r="L42" s="157" t="s">
        <v>94</v>
      </c>
      <c r="M42" s="167">
        <v>1463.45</v>
      </c>
      <c r="N42" s="168">
        <v>3</v>
      </c>
      <c r="O42" s="160">
        <f t="shared" si="3"/>
        <v>4390.3500000000004</v>
      </c>
      <c r="P42" s="160">
        <f t="shared" si="4"/>
        <v>400.6194375</v>
      </c>
      <c r="Q42" s="160">
        <v>200</v>
      </c>
      <c r="R42" s="161">
        <f t="shared" si="5"/>
        <v>4990.9694374999999</v>
      </c>
      <c r="S42" s="154"/>
      <c r="T42" s="162"/>
      <c r="U42" s="154"/>
      <c r="V42" s="154"/>
      <c r="W42" s="163"/>
    </row>
    <row r="43" spans="1:23" s="169" customFormat="1" ht="12.75">
      <c r="A43" s="154" t="s">
        <v>336</v>
      </c>
      <c r="B43" s="166" t="s">
        <v>348</v>
      </c>
      <c r="C43" s="165" t="s">
        <v>49</v>
      </c>
      <c r="D43" s="165" t="s">
        <v>111</v>
      </c>
      <c r="E43" s="165" t="s">
        <v>62</v>
      </c>
      <c r="F43" s="263"/>
      <c r="G43" s="156" t="s">
        <v>97</v>
      </c>
      <c r="H43" s="156">
        <v>1</v>
      </c>
      <c r="I43" s="165" t="s">
        <v>63</v>
      </c>
      <c r="J43" s="154" t="s">
        <v>91</v>
      </c>
      <c r="K43" s="157" t="s">
        <v>347</v>
      </c>
      <c r="L43" s="157" t="s">
        <v>94</v>
      </c>
      <c r="M43" s="167">
        <v>240.4</v>
      </c>
      <c r="N43" s="168">
        <v>3</v>
      </c>
      <c r="O43" s="160">
        <f t="shared" si="3"/>
        <v>721.2</v>
      </c>
      <c r="P43" s="160">
        <f t="shared" si="4"/>
        <v>65.8095</v>
      </c>
      <c r="Q43" s="160">
        <v>100</v>
      </c>
      <c r="R43" s="161">
        <f t="shared" si="5"/>
        <v>887.0095</v>
      </c>
      <c r="S43" s="154"/>
      <c r="T43" s="162"/>
      <c r="U43" s="154"/>
      <c r="V43" s="154"/>
      <c r="W43" s="163"/>
    </row>
    <row r="44" spans="1:23" s="169" customFormat="1" ht="12.75">
      <c r="A44" s="154" t="s">
        <v>336</v>
      </c>
      <c r="B44" s="166" t="s">
        <v>346</v>
      </c>
      <c r="C44" s="165" t="s">
        <v>49</v>
      </c>
      <c r="D44" s="165" t="s">
        <v>111</v>
      </c>
      <c r="E44" s="165" t="s">
        <v>62</v>
      </c>
      <c r="F44" s="263"/>
      <c r="G44" s="156" t="s">
        <v>97</v>
      </c>
      <c r="H44" s="156">
        <v>1</v>
      </c>
      <c r="I44" s="165" t="s">
        <v>63</v>
      </c>
      <c r="J44" s="154" t="s">
        <v>91</v>
      </c>
      <c r="K44" s="157" t="s">
        <v>345</v>
      </c>
      <c r="L44" s="157" t="s">
        <v>94</v>
      </c>
      <c r="M44" s="167">
        <v>495</v>
      </c>
      <c r="N44" s="168">
        <v>8</v>
      </c>
      <c r="O44" s="160">
        <f t="shared" si="3"/>
        <v>3960</v>
      </c>
      <c r="P44" s="160">
        <f t="shared" si="4"/>
        <v>361.34999999999997</v>
      </c>
      <c r="Q44" s="160">
        <v>200</v>
      </c>
      <c r="R44" s="161">
        <f t="shared" si="5"/>
        <v>4521.3500000000004</v>
      </c>
      <c r="S44" s="154"/>
      <c r="T44" s="162"/>
      <c r="U44" s="154"/>
      <c r="V44" s="154"/>
      <c r="W44" s="163"/>
    </row>
    <row r="45" spans="1:23" s="169" customFormat="1" ht="12.75">
      <c r="A45" s="154" t="s">
        <v>336</v>
      </c>
      <c r="B45" s="166" t="s">
        <v>344</v>
      </c>
      <c r="C45" s="165" t="s">
        <v>49</v>
      </c>
      <c r="D45" s="165" t="s">
        <v>111</v>
      </c>
      <c r="E45" s="165" t="s">
        <v>62</v>
      </c>
      <c r="F45" s="263"/>
      <c r="G45" s="156" t="s">
        <v>97</v>
      </c>
      <c r="H45" s="156">
        <v>1</v>
      </c>
      <c r="I45" s="165" t="s">
        <v>63</v>
      </c>
      <c r="J45" s="154" t="s">
        <v>91</v>
      </c>
      <c r="K45" s="157" t="s">
        <v>343</v>
      </c>
      <c r="L45" s="157" t="s">
        <v>94</v>
      </c>
      <c r="M45" s="167">
        <v>689</v>
      </c>
      <c r="N45" s="168">
        <v>1</v>
      </c>
      <c r="O45" s="160">
        <f t="shared" si="3"/>
        <v>689</v>
      </c>
      <c r="P45" s="160">
        <f t="shared" si="4"/>
        <v>62.871249999999996</v>
      </c>
      <c r="Q45" s="160">
        <v>50</v>
      </c>
      <c r="R45" s="161">
        <f t="shared" si="5"/>
        <v>801.87125000000003</v>
      </c>
      <c r="S45" s="154"/>
      <c r="T45" s="162"/>
      <c r="U45" s="154"/>
      <c r="V45" s="154"/>
      <c r="W45" s="163"/>
    </row>
    <row r="46" spans="1:23" s="169" customFormat="1" ht="12.75">
      <c r="A46" s="154" t="s">
        <v>336</v>
      </c>
      <c r="B46" s="172" t="s">
        <v>342</v>
      </c>
      <c r="C46" s="165" t="s">
        <v>49</v>
      </c>
      <c r="D46" s="165" t="s">
        <v>111</v>
      </c>
      <c r="E46" s="165" t="s">
        <v>62</v>
      </c>
      <c r="F46" s="263"/>
      <c r="G46" s="156" t="s">
        <v>97</v>
      </c>
      <c r="H46" s="156">
        <v>1</v>
      </c>
      <c r="I46" s="165" t="s">
        <v>63</v>
      </c>
      <c r="J46" s="154" t="s">
        <v>91</v>
      </c>
      <c r="K46" s="157" t="s">
        <v>341</v>
      </c>
      <c r="L46" s="157" t="s">
        <v>94</v>
      </c>
      <c r="M46" s="167">
        <v>25000</v>
      </c>
      <c r="N46" s="168">
        <v>1</v>
      </c>
      <c r="O46" s="160">
        <f t="shared" si="3"/>
        <v>25000</v>
      </c>
      <c r="P46" s="160">
        <f t="shared" si="4"/>
        <v>2281.25</v>
      </c>
      <c r="Q46" s="160">
        <v>800</v>
      </c>
      <c r="R46" s="161">
        <f t="shared" si="5"/>
        <v>28081.25</v>
      </c>
      <c r="S46" s="154"/>
      <c r="T46" s="162"/>
      <c r="U46" s="154"/>
      <c r="V46" s="154"/>
      <c r="W46" s="163"/>
    </row>
    <row r="47" spans="1:23" s="169" customFormat="1" ht="12.75">
      <c r="A47" s="154" t="s">
        <v>336</v>
      </c>
      <c r="B47" s="166" t="s">
        <v>340</v>
      </c>
      <c r="C47" s="165" t="s">
        <v>49</v>
      </c>
      <c r="D47" s="165" t="s">
        <v>111</v>
      </c>
      <c r="E47" s="165" t="s">
        <v>62</v>
      </c>
      <c r="F47" s="263"/>
      <c r="G47" s="156" t="s">
        <v>97</v>
      </c>
      <c r="H47" s="156">
        <v>1</v>
      </c>
      <c r="I47" s="165" t="s">
        <v>63</v>
      </c>
      <c r="J47" s="154" t="s">
        <v>91</v>
      </c>
      <c r="K47" s="157" t="s">
        <v>334</v>
      </c>
      <c r="L47" s="157" t="s">
        <v>94</v>
      </c>
      <c r="M47" s="167">
        <v>1349.96</v>
      </c>
      <c r="N47" s="168">
        <v>2</v>
      </c>
      <c r="O47" s="160">
        <f t="shared" si="3"/>
        <v>2699.92</v>
      </c>
      <c r="P47" s="160">
        <f t="shared" si="4"/>
        <v>246.36770000000001</v>
      </c>
      <c r="Q47" s="160">
        <v>300</v>
      </c>
      <c r="R47" s="161">
        <f t="shared" si="5"/>
        <v>3246.2876999999999</v>
      </c>
      <c r="S47" s="154"/>
      <c r="T47" s="154"/>
      <c r="U47" s="154"/>
      <c r="V47" s="154"/>
      <c r="W47" s="163"/>
    </row>
    <row r="48" spans="1:23" s="169" customFormat="1" ht="12.75">
      <c r="A48" s="154" t="s">
        <v>336</v>
      </c>
      <c r="B48" s="166" t="s">
        <v>339</v>
      </c>
      <c r="C48" s="165" t="s">
        <v>49</v>
      </c>
      <c r="D48" s="165" t="s">
        <v>111</v>
      </c>
      <c r="E48" s="165" t="s">
        <v>62</v>
      </c>
      <c r="F48" s="263"/>
      <c r="G48" s="156" t="s">
        <v>97</v>
      </c>
      <c r="H48" s="156">
        <v>1</v>
      </c>
      <c r="I48" s="165" t="s">
        <v>63</v>
      </c>
      <c r="J48" s="154" t="s">
        <v>91</v>
      </c>
      <c r="K48" s="157" t="s">
        <v>334</v>
      </c>
      <c r="L48" s="157" t="s">
        <v>94</v>
      </c>
      <c r="M48" s="167">
        <v>479.99</v>
      </c>
      <c r="N48" s="168">
        <v>2</v>
      </c>
      <c r="O48" s="160">
        <f t="shared" si="3"/>
        <v>959.98</v>
      </c>
      <c r="P48" s="160">
        <f t="shared" si="4"/>
        <v>87.598174999999998</v>
      </c>
      <c r="Q48" s="160">
        <v>200</v>
      </c>
      <c r="R48" s="161">
        <f t="shared" si="5"/>
        <v>1247.5781750000001</v>
      </c>
      <c r="S48" s="154"/>
      <c r="T48" s="154"/>
      <c r="U48" s="154"/>
      <c r="V48" s="154"/>
      <c r="W48" s="163"/>
    </row>
    <row r="49" spans="1:32" s="169" customFormat="1" ht="12.75">
      <c r="A49" s="154" t="s">
        <v>336</v>
      </c>
      <c r="B49" s="166" t="s">
        <v>338</v>
      </c>
      <c r="C49" s="165" t="s">
        <v>49</v>
      </c>
      <c r="D49" s="165" t="s">
        <v>111</v>
      </c>
      <c r="E49" s="165" t="s">
        <v>62</v>
      </c>
      <c r="F49" s="263"/>
      <c r="G49" s="156" t="s">
        <v>97</v>
      </c>
      <c r="H49" s="156">
        <v>1</v>
      </c>
      <c r="I49" s="165" t="s">
        <v>63</v>
      </c>
      <c r="J49" s="154" t="s">
        <v>91</v>
      </c>
      <c r="K49" s="157" t="s">
        <v>334</v>
      </c>
      <c r="L49" s="157" t="s">
        <v>94</v>
      </c>
      <c r="M49" s="167">
        <v>10282.299999999999</v>
      </c>
      <c r="N49" s="168">
        <v>2</v>
      </c>
      <c r="O49" s="160">
        <f t="shared" si="3"/>
        <v>20564.599999999999</v>
      </c>
      <c r="P49" s="160">
        <f t="shared" si="4"/>
        <v>1876.5197499999999</v>
      </c>
      <c r="Q49" s="160">
        <v>300</v>
      </c>
      <c r="R49" s="161">
        <f t="shared" si="5"/>
        <v>22741.119749999998</v>
      </c>
      <c r="S49" s="154"/>
      <c r="T49" s="154"/>
      <c r="U49" s="154"/>
      <c r="V49" s="154"/>
      <c r="W49" s="163"/>
    </row>
    <row r="50" spans="1:32" s="169" customFormat="1" ht="12.75">
      <c r="A50" s="154" t="s">
        <v>336</v>
      </c>
      <c r="B50" s="219" t="s">
        <v>337</v>
      </c>
      <c r="C50" s="165" t="s">
        <v>49</v>
      </c>
      <c r="D50" s="165" t="s">
        <v>111</v>
      </c>
      <c r="E50" s="165" t="s">
        <v>62</v>
      </c>
      <c r="F50" s="263"/>
      <c r="G50" s="156" t="s">
        <v>97</v>
      </c>
      <c r="H50" s="156">
        <v>1</v>
      </c>
      <c r="I50" s="165" t="s">
        <v>63</v>
      </c>
      <c r="J50" s="154" t="s">
        <v>91</v>
      </c>
      <c r="K50" s="157" t="s">
        <v>334</v>
      </c>
      <c r="L50" s="157" t="s">
        <v>94</v>
      </c>
      <c r="M50" s="167">
        <v>34465</v>
      </c>
      <c r="N50" s="168">
        <v>1</v>
      </c>
      <c r="O50" s="160">
        <f t="shared" si="3"/>
        <v>34465</v>
      </c>
      <c r="P50" s="160">
        <f t="shared" si="4"/>
        <v>3144.9312500000001</v>
      </c>
      <c r="Q50" s="160">
        <v>520</v>
      </c>
      <c r="R50" s="161">
        <f t="shared" si="5"/>
        <v>38129.931250000001</v>
      </c>
      <c r="S50" s="154"/>
      <c r="T50" s="154"/>
      <c r="U50" s="154"/>
      <c r="V50" s="154"/>
      <c r="W50" s="163"/>
    </row>
    <row r="51" spans="1:32" s="169" customFormat="1" ht="12.75">
      <c r="A51" s="154" t="s">
        <v>336</v>
      </c>
      <c r="B51" s="219" t="s">
        <v>335</v>
      </c>
      <c r="C51" s="165" t="s">
        <v>49</v>
      </c>
      <c r="D51" s="165" t="s">
        <v>111</v>
      </c>
      <c r="E51" s="165" t="s">
        <v>62</v>
      </c>
      <c r="F51" s="263"/>
      <c r="G51" s="156" t="s">
        <v>97</v>
      </c>
      <c r="H51" s="156">
        <v>1</v>
      </c>
      <c r="I51" s="165" t="s">
        <v>63</v>
      </c>
      <c r="J51" s="154" t="s">
        <v>91</v>
      </c>
      <c r="K51" s="157" t="s">
        <v>334</v>
      </c>
      <c r="L51" s="157" t="s">
        <v>94</v>
      </c>
      <c r="M51" s="167">
        <v>70034</v>
      </c>
      <c r="N51" s="168">
        <v>1</v>
      </c>
      <c r="O51" s="160">
        <f t="shared" si="3"/>
        <v>70034</v>
      </c>
      <c r="P51" s="160">
        <f t="shared" si="4"/>
        <v>6390.6025</v>
      </c>
      <c r="Q51" s="160">
        <v>5400</v>
      </c>
      <c r="R51" s="161">
        <f t="shared" si="5"/>
        <v>81824.602499999994</v>
      </c>
      <c r="S51" s="154"/>
      <c r="T51" s="154"/>
      <c r="U51" s="154"/>
      <c r="V51" s="154"/>
      <c r="W51" s="163"/>
    </row>
    <row r="52" spans="1:32" s="174" customFormat="1" ht="63.75">
      <c r="A52" s="154" t="s">
        <v>315</v>
      </c>
      <c r="B52" s="218" t="s">
        <v>333</v>
      </c>
      <c r="C52" s="156" t="s">
        <v>49</v>
      </c>
      <c r="D52" s="156" t="s">
        <v>332</v>
      </c>
      <c r="E52" s="156" t="s">
        <v>323</v>
      </c>
      <c r="F52" s="224" t="s">
        <v>331</v>
      </c>
      <c r="G52" s="156" t="s">
        <v>81</v>
      </c>
      <c r="H52" s="156" t="s">
        <v>217</v>
      </c>
      <c r="I52" s="156" t="s">
        <v>56</v>
      </c>
      <c r="J52" s="154" t="s">
        <v>91</v>
      </c>
      <c r="K52" s="154" t="s">
        <v>60</v>
      </c>
      <c r="L52" s="154" t="s">
        <v>309</v>
      </c>
      <c r="M52" s="159">
        <v>10000</v>
      </c>
      <c r="N52" s="154">
        <v>2</v>
      </c>
      <c r="O52" s="159">
        <f t="shared" si="3"/>
        <v>20000</v>
      </c>
      <c r="P52" s="159">
        <f t="shared" si="4"/>
        <v>1825</v>
      </c>
      <c r="Q52" s="159"/>
      <c r="R52" s="173">
        <f t="shared" si="5"/>
        <v>21825</v>
      </c>
      <c r="S52" s="151"/>
      <c r="T52" s="162"/>
      <c r="U52" s="158"/>
      <c r="V52" s="158"/>
      <c r="W52" s="163"/>
    </row>
    <row r="53" spans="1:32" s="174" customFormat="1" ht="51">
      <c r="A53" s="154" t="s">
        <v>315</v>
      </c>
      <c r="B53" s="218" t="s">
        <v>330</v>
      </c>
      <c r="C53" s="156" t="s">
        <v>131</v>
      </c>
      <c r="D53" s="156" t="s">
        <v>50</v>
      </c>
      <c r="E53" s="156" t="s">
        <v>323</v>
      </c>
      <c r="F53" s="224" t="s">
        <v>329</v>
      </c>
      <c r="G53" s="156" t="s">
        <v>81</v>
      </c>
      <c r="H53" s="156" t="s">
        <v>328</v>
      </c>
      <c r="I53" s="156" t="s">
        <v>56</v>
      </c>
      <c r="J53" s="154" t="s">
        <v>80</v>
      </c>
      <c r="K53" s="154" t="s">
        <v>327</v>
      </c>
      <c r="L53" s="154" t="s">
        <v>326</v>
      </c>
      <c r="M53" s="159">
        <v>6000</v>
      </c>
      <c r="N53" s="154">
        <v>1</v>
      </c>
      <c r="O53" s="159">
        <f t="shared" si="3"/>
        <v>6000</v>
      </c>
      <c r="P53" s="159">
        <f t="shared" si="4"/>
        <v>547.5</v>
      </c>
      <c r="Q53" s="159"/>
      <c r="R53" s="173">
        <f t="shared" si="5"/>
        <v>6547.5</v>
      </c>
      <c r="S53" s="151"/>
      <c r="T53" s="162"/>
      <c r="U53" s="158"/>
      <c r="V53" s="158"/>
      <c r="W53" s="163"/>
    </row>
    <row r="54" spans="1:32" s="174" customFormat="1" ht="51">
      <c r="A54" s="154" t="s">
        <v>315</v>
      </c>
      <c r="B54" s="218" t="s">
        <v>325</v>
      </c>
      <c r="C54" s="156" t="s">
        <v>131</v>
      </c>
      <c r="D54" s="156" t="s">
        <v>324</v>
      </c>
      <c r="E54" s="156" t="s">
        <v>323</v>
      </c>
      <c r="F54" s="224" t="s">
        <v>30</v>
      </c>
      <c r="G54" s="175" t="s">
        <v>81</v>
      </c>
      <c r="H54" s="175" t="s">
        <v>322</v>
      </c>
      <c r="I54" s="175" t="s">
        <v>56</v>
      </c>
      <c r="J54" s="154" t="s">
        <v>91</v>
      </c>
      <c r="K54" s="154" t="s">
        <v>321</v>
      </c>
      <c r="L54" s="154" t="s">
        <v>320</v>
      </c>
      <c r="M54" s="176">
        <v>18000</v>
      </c>
      <c r="N54" s="154">
        <v>1</v>
      </c>
      <c r="O54" s="159">
        <f t="shared" si="3"/>
        <v>18000</v>
      </c>
      <c r="P54" s="159">
        <f t="shared" si="4"/>
        <v>1642.5</v>
      </c>
      <c r="Q54" s="159"/>
      <c r="R54" s="173">
        <f t="shared" si="5"/>
        <v>19642.5</v>
      </c>
      <c r="S54" s="151"/>
      <c r="T54" s="162"/>
      <c r="U54" s="158" t="s">
        <v>795</v>
      </c>
      <c r="V54" s="158"/>
      <c r="W54" s="163"/>
    </row>
    <row r="55" spans="1:32" s="174" customFormat="1" ht="38.25">
      <c r="A55" s="154" t="s">
        <v>315</v>
      </c>
      <c r="B55" s="218" t="s">
        <v>319</v>
      </c>
      <c r="C55" s="165" t="s">
        <v>49</v>
      </c>
      <c r="D55" s="165" t="s">
        <v>313</v>
      </c>
      <c r="E55" s="156" t="s">
        <v>318</v>
      </c>
      <c r="F55" s="224" t="s">
        <v>317</v>
      </c>
      <c r="G55" s="156" t="s">
        <v>81</v>
      </c>
      <c r="H55" s="156" t="s">
        <v>70</v>
      </c>
      <c r="I55" s="156" t="s">
        <v>56</v>
      </c>
      <c r="J55" s="154" t="s">
        <v>91</v>
      </c>
      <c r="K55" s="154" t="s">
        <v>316</v>
      </c>
      <c r="L55" s="154" t="s">
        <v>309</v>
      </c>
      <c r="M55" s="176">
        <v>9000</v>
      </c>
      <c r="N55" s="154">
        <v>1</v>
      </c>
      <c r="O55" s="159">
        <f t="shared" si="3"/>
        <v>9000</v>
      </c>
      <c r="P55" s="159">
        <f t="shared" si="4"/>
        <v>821.25</v>
      </c>
      <c r="Q55" s="159"/>
      <c r="R55" s="173">
        <f t="shared" si="5"/>
        <v>9821.25</v>
      </c>
      <c r="S55" s="154"/>
      <c r="T55" s="154"/>
      <c r="U55" s="154" t="s">
        <v>795</v>
      </c>
      <c r="V55" s="154"/>
      <c r="W55" s="163"/>
    </row>
    <row r="56" spans="1:32" s="174" customFormat="1" ht="51">
      <c r="A56" s="154" t="s">
        <v>315</v>
      </c>
      <c r="B56" s="218" t="s">
        <v>314</v>
      </c>
      <c r="C56" s="175" t="s">
        <v>49</v>
      </c>
      <c r="D56" s="175" t="s">
        <v>313</v>
      </c>
      <c r="E56" s="156" t="s">
        <v>312</v>
      </c>
      <c r="F56" s="224" t="s">
        <v>311</v>
      </c>
      <c r="G56" s="156" t="s">
        <v>81</v>
      </c>
      <c r="H56" s="156" t="s">
        <v>310</v>
      </c>
      <c r="I56" s="156" t="s">
        <v>56</v>
      </c>
      <c r="J56" s="154" t="s">
        <v>91</v>
      </c>
      <c r="K56" s="154" t="s">
        <v>60</v>
      </c>
      <c r="L56" s="154" t="s">
        <v>309</v>
      </c>
      <c r="M56" s="176">
        <v>7500</v>
      </c>
      <c r="N56" s="154">
        <v>2</v>
      </c>
      <c r="O56" s="159">
        <f>M56*N56</f>
        <v>15000</v>
      </c>
      <c r="P56" s="159" t="s">
        <v>30</v>
      </c>
      <c r="Q56" s="159"/>
      <c r="R56" s="173">
        <f t="shared" si="5"/>
        <v>15000</v>
      </c>
      <c r="S56" s="154"/>
      <c r="T56" s="154"/>
      <c r="U56" s="154"/>
      <c r="V56" s="154"/>
      <c r="W56" s="163"/>
    </row>
    <row r="57" spans="1:32" s="174" customFormat="1" ht="38.25">
      <c r="A57" s="154" t="s">
        <v>294</v>
      </c>
      <c r="B57" s="218" t="s">
        <v>308</v>
      </c>
      <c r="C57" s="156" t="s">
        <v>49</v>
      </c>
      <c r="D57" s="156" t="s">
        <v>307</v>
      </c>
      <c r="E57" s="156" t="s">
        <v>61</v>
      </c>
      <c r="F57" s="177" t="s">
        <v>306</v>
      </c>
      <c r="G57" s="156" t="s">
        <v>81</v>
      </c>
      <c r="H57" s="156" t="s">
        <v>305</v>
      </c>
      <c r="I57" s="156" t="s">
        <v>56</v>
      </c>
      <c r="J57" s="171" t="s">
        <v>91</v>
      </c>
      <c r="K57" s="157" t="s">
        <v>209</v>
      </c>
      <c r="L57" s="157" t="s">
        <v>289</v>
      </c>
      <c r="M57" s="159">
        <v>3000</v>
      </c>
      <c r="N57" s="154">
        <v>1</v>
      </c>
      <c r="O57" s="160">
        <f t="shared" ref="O57:O65" si="6">(M57*N57)</f>
        <v>3000</v>
      </c>
      <c r="P57" s="160">
        <f t="shared" ref="P57:P65" si="7">(O57*0.09125)</f>
        <v>273.75</v>
      </c>
      <c r="Q57" s="160">
        <f>M57*0.02</f>
        <v>60</v>
      </c>
      <c r="R57" s="161">
        <f t="shared" si="5"/>
        <v>3333.75</v>
      </c>
      <c r="S57" s="151"/>
      <c r="T57" s="162"/>
      <c r="U57" s="158" t="s">
        <v>795</v>
      </c>
      <c r="V57" s="158"/>
      <c r="W57" s="163"/>
      <c r="X57" s="164"/>
      <c r="Y57" s="164"/>
      <c r="Z57" s="164"/>
      <c r="AA57" s="164"/>
      <c r="AB57" s="164"/>
      <c r="AC57" s="164"/>
      <c r="AD57" s="164"/>
      <c r="AE57" s="164"/>
      <c r="AF57" s="164"/>
    </row>
    <row r="58" spans="1:32" s="174" customFormat="1" ht="38.25">
      <c r="A58" s="154" t="s">
        <v>294</v>
      </c>
      <c r="B58" s="218" t="s">
        <v>304</v>
      </c>
      <c r="C58" s="156" t="s">
        <v>49</v>
      </c>
      <c r="D58" s="156" t="s">
        <v>51</v>
      </c>
      <c r="E58" s="156" t="s">
        <v>61</v>
      </c>
      <c r="F58" s="177" t="s">
        <v>303</v>
      </c>
      <c r="G58" s="156" t="s">
        <v>81</v>
      </c>
      <c r="H58" s="156" t="s">
        <v>295</v>
      </c>
      <c r="I58" s="156" t="s">
        <v>56</v>
      </c>
      <c r="J58" s="171" t="s">
        <v>91</v>
      </c>
      <c r="K58" s="157" t="s">
        <v>60</v>
      </c>
      <c r="L58" s="157" t="s">
        <v>289</v>
      </c>
      <c r="M58" s="159">
        <v>4800</v>
      </c>
      <c r="N58" s="154">
        <v>1</v>
      </c>
      <c r="O58" s="160">
        <f t="shared" si="6"/>
        <v>4800</v>
      </c>
      <c r="P58" s="160">
        <f t="shared" si="7"/>
        <v>438</v>
      </c>
      <c r="Q58" s="160">
        <f>M58*0.02</f>
        <v>96</v>
      </c>
      <c r="R58" s="161">
        <f t="shared" si="5"/>
        <v>5334</v>
      </c>
      <c r="S58" s="151"/>
      <c r="T58" s="162"/>
      <c r="U58" s="158" t="s">
        <v>795</v>
      </c>
      <c r="V58" s="158"/>
      <c r="W58" s="163"/>
      <c r="X58" s="164"/>
      <c r="Y58" s="164"/>
      <c r="Z58" s="164"/>
      <c r="AA58" s="164"/>
      <c r="AB58" s="164"/>
      <c r="AC58" s="164"/>
      <c r="AD58" s="164"/>
      <c r="AE58" s="164"/>
      <c r="AF58" s="164"/>
    </row>
    <row r="59" spans="1:32" s="174" customFormat="1" ht="25.5">
      <c r="A59" s="154" t="s">
        <v>294</v>
      </c>
      <c r="B59" s="218" t="s">
        <v>302</v>
      </c>
      <c r="C59" s="156" t="s">
        <v>49</v>
      </c>
      <c r="D59" s="156" t="s">
        <v>301</v>
      </c>
      <c r="E59" s="156" t="s">
        <v>61</v>
      </c>
      <c r="F59" s="177" t="s">
        <v>300</v>
      </c>
      <c r="G59" s="156" t="s">
        <v>81</v>
      </c>
      <c r="H59" s="156" t="s">
        <v>295</v>
      </c>
      <c r="I59" s="156" t="s">
        <v>56</v>
      </c>
      <c r="J59" s="171" t="s">
        <v>91</v>
      </c>
      <c r="K59" s="157" t="s">
        <v>299</v>
      </c>
      <c r="L59" s="157" t="s">
        <v>289</v>
      </c>
      <c r="M59" s="159">
        <v>2500</v>
      </c>
      <c r="N59" s="154">
        <v>1</v>
      </c>
      <c r="O59" s="160">
        <f t="shared" si="6"/>
        <v>2500</v>
      </c>
      <c r="P59" s="160">
        <f t="shared" si="7"/>
        <v>228.125</v>
      </c>
      <c r="Q59" s="160">
        <f>M59*0.02</f>
        <v>50</v>
      </c>
      <c r="R59" s="161">
        <f t="shared" si="5"/>
        <v>2778.125</v>
      </c>
      <c r="S59" s="151"/>
      <c r="T59" s="162"/>
      <c r="U59" s="158" t="s">
        <v>795</v>
      </c>
      <c r="V59" s="158"/>
      <c r="W59" s="163"/>
      <c r="X59" s="164"/>
      <c r="Y59" s="164"/>
      <c r="Z59" s="164"/>
      <c r="AA59" s="164"/>
      <c r="AB59" s="164"/>
      <c r="AC59" s="164"/>
      <c r="AD59" s="164"/>
      <c r="AE59" s="164"/>
      <c r="AF59" s="164"/>
    </row>
    <row r="60" spans="1:32" s="174" customFormat="1" ht="38.25">
      <c r="A60" s="154" t="s">
        <v>294</v>
      </c>
      <c r="B60" s="218" t="s">
        <v>298</v>
      </c>
      <c r="C60" s="156" t="s">
        <v>49</v>
      </c>
      <c r="D60" s="156" t="s">
        <v>297</v>
      </c>
      <c r="E60" s="156" t="s">
        <v>62</v>
      </c>
      <c r="F60" s="177" t="s">
        <v>296</v>
      </c>
      <c r="G60" s="156" t="s">
        <v>81</v>
      </c>
      <c r="H60" s="156" t="s">
        <v>295</v>
      </c>
      <c r="I60" s="156" t="s">
        <v>56</v>
      </c>
      <c r="J60" s="171" t="s">
        <v>91</v>
      </c>
      <c r="K60" s="157" t="s">
        <v>201</v>
      </c>
      <c r="L60" s="157" t="s">
        <v>289</v>
      </c>
      <c r="M60" s="159">
        <v>3500</v>
      </c>
      <c r="N60" s="154">
        <v>1</v>
      </c>
      <c r="O60" s="160">
        <f t="shared" si="6"/>
        <v>3500</v>
      </c>
      <c r="P60" s="160">
        <f t="shared" si="7"/>
        <v>319.375</v>
      </c>
      <c r="Q60" s="160" t="s">
        <v>201</v>
      </c>
      <c r="R60" s="161">
        <f t="shared" si="5"/>
        <v>3819.375</v>
      </c>
      <c r="S60" s="151"/>
      <c r="T60" s="162"/>
      <c r="U60" s="158" t="s">
        <v>795</v>
      </c>
      <c r="V60" s="158" t="s">
        <v>795</v>
      </c>
      <c r="W60" s="163"/>
      <c r="X60" s="164"/>
      <c r="Y60" s="164"/>
      <c r="Z60" s="164"/>
      <c r="AA60" s="164"/>
      <c r="AB60" s="164"/>
      <c r="AC60" s="164"/>
      <c r="AD60" s="164"/>
      <c r="AE60" s="164"/>
      <c r="AF60" s="164"/>
    </row>
    <row r="61" spans="1:32" s="174" customFormat="1" ht="25.5">
      <c r="A61" s="154" t="s">
        <v>294</v>
      </c>
      <c r="B61" s="218" t="s">
        <v>293</v>
      </c>
      <c r="C61" s="156" t="s">
        <v>49</v>
      </c>
      <c r="D61" s="156" t="s">
        <v>292</v>
      </c>
      <c r="E61" s="156" t="s">
        <v>62</v>
      </c>
      <c r="F61" s="177" t="s">
        <v>291</v>
      </c>
      <c r="G61" s="156" t="s">
        <v>81</v>
      </c>
      <c r="H61" s="156" t="s">
        <v>290</v>
      </c>
      <c r="I61" s="156" t="s">
        <v>56</v>
      </c>
      <c r="J61" s="171" t="s">
        <v>91</v>
      </c>
      <c r="K61" s="157" t="s">
        <v>60</v>
      </c>
      <c r="L61" s="157" t="s">
        <v>289</v>
      </c>
      <c r="M61" s="159">
        <v>4000</v>
      </c>
      <c r="N61" s="154">
        <v>1</v>
      </c>
      <c r="O61" s="160">
        <f t="shared" si="6"/>
        <v>4000</v>
      </c>
      <c r="P61" s="160">
        <f t="shared" si="7"/>
        <v>365</v>
      </c>
      <c r="Q61" s="160" t="s">
        <v>201</v>
      </c>
      <c r="R61" s="161">
        <f t="shared" si="5"/>
        <v>4365</v>
      </c>
      <c r="S61" s="151"/>
      <c r="T61" s="162"/>
      <c r="U61" s="158" t="s">
        <v>795</v>
      </c>
      <c r="V61" s="158"/>
      <c r="W61" s="163"/>
      <c r="X61" s="164"/>
      <c r="Y61" s="164"/>
      <c r="Z61" s="164"/>
      <c r="AA61" s="164"/>
      <c r="AB61" s="164"/>
      <c r="AC61" s="164"/>
      <c r="AD61" s="164"/>
      <c r="AE61" s="164"/>
      <c r="AF61" s="164"/>
    </row>
    <row r="62" spans="1:32" s="42" customFormat="1" ht="38.25">
      <c r="A62" s="154" t="s">
        <v>223</v>
      </c>
      <c r="B62" s="217" t="s">
        <v>288</v>
      </c>
      <c r="C62" s="156"/>
      <c r="D62" s="178" t="s">
        <v>230</v>
      </c>
      <c r="E62" s="178" t="s">
        <v>226</v>
      </c>
      <c r="F62" s="225" t="s">
        <v>287</v>
      </c>
      <c r="G62" s="156" t="s">
        <v>97</v>
      </c>
      <c r="H62" s="179" t="s">
        <v>217</v>
      </c>
      <c r="I62" s="156" t="s">
        <v>95</v>
      </c>
      <c r="J62" s="180" t="s">
        <v>104</v>
      </c>
      <c r="K62" s="180" t="s">
        <v>286</v>
      </c>
      <c r="L62" s="180" t="s">
        <v>200</v>
      </c>
      <c r="M62" s="181">
        <v>2000</v>
      </c>
      <c r="N62" s="182">
        <v>1</v>
      </c>
      <c r="O62" s="183">
        <f t="shared" si="6"/>
        <v>2000</v>
      </c>
      <c r="P62" s="183">
        <f t="shared" si="7"/>
        <v>182.5</v>
      </c>
      <c r="Q62" s="183"/>
      <c r="R62" s="184">
        <f t="shared" si="5"/>
        <v>2182.5</v>
      </c>
      <c r="S62" s="152"/>
      <c r="T62" s="185"/>
      <c r="U62" s="154" t="s">
        <v>795</v>
      </c>
      <c r="V62" s="154" t="s">
        <v>795</v>
      </c>
      <c r="W62" s="170"/>
    </row>
    <row r="63" spans="1:32" s="42" customFormat="1" ht="38.25">
      <c r="A63" s="154" t="s">
        <v>223</v>
      </c>
      <c r="B63" s="217" t="s">
        <v>285</v>
      </c>
      <c r="C63" s="178" t="s">
        <v>221</v>
      </c>
      <c r="D63" s="178" t="s">
        <v>220</v>
      </c>
      <c r="E63" s="178" t="s">
        <v>226</v>
      </c>
      <c r="F63" s="225" t="s">
        <v>284</v>
      </c>
      <c r="G63" s="156" t="s">
        <v>97</v>
      </c>
      <c r="H63" s="179" t="s">
        <v>217</v>
      </c>
      <c r="I63" s="178" t="s">
        <v>216</v>
      </c>
      <c r="J63" s="171" t="s">
        <v>215</v>
      </c>
      <c r="K63" s="171" t="s">
        <v>258</v>
      </c>
      <c r="L63" s="171" t="s">
        <v>213</v>
      </c>
      <c r="M63" s="181">
        <v>250</v>
      </c>
      <c r="N63" s="182">
        <v>8</v>
      </c>
      <c r="O63" s="183">
        <f t="shared" si="6"/>
        <v>2000</v>
      </c>
      <c r="P63" s="183">
        <f t="shared" si="7"/>
        <v>182.5</v>
      </c>
      <c r="Q63" s="183"/>
      <c r="R63" s="184">
        <f t="shared" si="5"/>
        <v>2182.5</v>
      </c>
      <c r="S63" s="152"/>
      <c r="T63" s="185"/>
      <c r="U63" s="154"/>
      <c r="V63" s="154"/>
      <c r="W63" s="170"/>
    </row>
    <row r="64" spans="1:32" s="42" customFormat="1" ht="38.25">
      <c r="A64" s="154" t="s">
        <v>223</v>
      </c>
      <c r="B64" s="217" t="s">
        <v>283</v>
      </c>
      <c r="C64" s="178" t="s">
        <v>221</v>
      </c>
      <c r="D64" s="178" t="s">
        <v>230</v>
      </c>
      <c r="E64" s="178" t="s">
        <v>226</v>
      </c>
      <c r="F64" s="225" t="s">
        <v>282</v>
      </c>
      <c r="G64" s="156" t="s">
        <v>97</v>
      </c>
      <c r="H64" s="179" t="s">
        <v>217</v>
      </c>
      <c r="I64" s="178" t="s">
        <v>216</v>
      </c>
      <c r="J64" s="171" t="s">
        <v>215</v>
      </c>
      <c r="K64" s="171" t="s">
        <v>241</v>
      </c>
      <c r="L64" s="171" t="s">
        <v>213</v>
      </c>
      <c r="M64" s="181">
        <v>1500</v>
      </c>
      <c r="N64" s="182">
        <v>1</v>
      </c>
      <c r="O64" s="183">
        <f t="shared" si="6"/>
        <v>1500</v>
      </c>
      <c r="P64" s="183">
        <f t="shared" si="7"/>
        <v>136.875</v>
      </c>
      <c r="Q64" s="183"/>
      <c r="R64" s="184">
        <f t="shared" si="5"/>
        <v>1636.875</v>
      </c>
      <c r="S64" s="152"/>
      <c r="T64" s="185"/>
      <c r="U64" s="154"/>
      <c r="V64" s="154"/>
      <c r="W64" s="170"/>
    </row>
    <row r="65" spans="1:23" s="42" customFormat="1" ht="38.25">
      <c r="A65" s="154" t="s">
        <v>223</v>
      </c>
      <c r="B65" s="217" t="s">
        <v>281</v>
      </c>
      <c r="C65" s="178" t="s">
        <v>221</v>
      </c>
      <c r="D65" s="178" t="s">
        <v>230</v>
      </c>
      <c r="E65" s="178" t="s">
        <v>226</v>
      </c>
      <c r="F65" s="225" t="s">
        <v>280</v>
      </c>
      <c r="G65" s="156" t="s">
        <v>97</v>
      </c>
      <c r="H65" s="179" t="s">
        <v>217</v>
      </c>
      <c r="I65" s="178" t="s">
        <v>277</v>
      </c>
      <c r="J65" s="171" t="s">
        <v>215</v>
      </c>
      <c r="K65" s="171" t="s">
        <v>214</v>
      </c>
      <c r="L65" s="171" t="s">
        <v>213</v>
      </c>
      <c r="M65" s="181">
        <v>7500</v>
      </c>
      <c r="N65" s="182">
        <v>1</v>
      </c>
      <c r="O65" s="183">
        <f t="shared" si="6"/>
        <v>7500</v>
      </c>
      <c r="P65" s="183">
        <f t="shared" si="7"/>
        <v>684.375</v>
      </c>
      <c r="Q65" s="183"/>
      <c r="R65" s="184">
        <f t="shared" si="5"/>
        <v>8184.375</v>
      </c>
      <c r="S65" s="154"/>
      <c r="T65" s="185"/>
      <c r="U65" s="154"/>
      <c r="V65" s="154"/>
      <c r="W65" s="170"/>
    </row>
    <row r="66" spans="1:23" s="42" customFormat="1" ht="63.75">
      <c r="A66" s="154" t="s">
        <v>223</v>
      </c>
      <c r="B66" s="217" t="s">
        <v>279</v>
      </c>
      <c r="C66" s="178" t="s">
        <v>221</v>
      </c>
      <c r="D66" s="178" t="s">
        <v>230</v>
      </c>
      <c r="E66" s="178" t="s">
        <v>226</v>
      </c>
      <c r="F66" s="225" t="s">
        <v>278</v>
      </c>
      <c r="G66" s="156" t="s">
        <v>97</v>
      </c>
      <c r="H66" s="179" t="s">
        <v>217</v>
      </c>
      <c r="I66" s="178" t="s">
        <v>277</v>
      </c>
      <c r="J66" s="171" t="s">
        <v>215</v>
      </c>
      <c r="K66" s="171" t="s">
        <v>241</v>
      </c>
      <c r="L66" s="171" t="s">
        <v>213</v>
      </c>
      <c r="M66" s="181">
        <v>1500</v>
      </c>
      <c r="N66" s="182">
        <v>1</v>
      </c>
      <c r="O66" s="183">
        <v>1500</v>
      </c>
      <c r="P66" s="183">
        <v>135</v>
      </c>
      <c r="Q66" s="183"/>
      <c r="R66" s="184">
        <v>1635</v>
      </c>
      <c r="S66" s="154"/>
      <c r="T66" s="185"/>
      <c r="U66" s="154"/>
      <c r="V66" s="154"/>
      <c r="W66" s="170"/>
    </row>
    <row r="67" spans="1:23" s="42" customFormat="1" ht="38.25">
      <c r="A67" s="154" t="s">
        <v>223</v>
      </c>
      <c r="B67" s="217" t="s">
        <v>257</v>
      </c>
      <c r="C67" s="156" t="s">
        <v>221</v>
      </c>
      <c r="D67" s="156" t="s">
        <v>230</v>
      </c>
      <c r="E67" s="156" t="s">
        <v>226</v>
      </c>
      <c r="F67" s="224" t="s">
        <v>274</v>
      </c>
      <c r="G67" s="156" t="s">
        <v>97</v>
      </c>
      <c r="H67" s="179" t="s">
        <v>217</v>
      </c>
      <c r="I67" s="156" t="s">
        <v>216</v>
      </c>
      <c r="J67" s="171" t="s">
        <v>215</v>
      </c>
      <c r="K67" s="171" t="s">
        <v>276</v>
      </c>
      <c r="L67" s="171" t="s">
        <v>213</v>
      </c>
      <c r="M67" s="159">
        <v>500</v>
      </c>
      <c r="N67" s="154">
        <v>30</v>
      </c>
      <c r="O67" s="183">
        <f>(M67*N67)</f>
        <v>15000</v>
      </c>
      <c r="P67" s="183">
        <f>(O67*0.09125)</f>
        <v>1368.75</v>
      </c>
      <c r="Q67" s="183"/>
      <c r="R67" s="184">
        <f>SUM(O67,P67,Q67)</f>
        <v>16368.75</v>
      </c>
      <c r="S67" s="154"/>
      <c r="T67" s="185"/>
      <c r="U67" s="154"/>
      <c r="V67" s="154"/>
      <c r="W67" s="170"/>
    </row>
    <row r="68" spans="1:23" s="42" customFormat="1" ht="38.25">
      <c r="A68" s="154" t="s">
        <v>223</v>
      </c>
      <c r="B68" s="217" t="s">
        <v>275</v>
      </c>
      <c r="C68" s="156" t="s">
        <v>221</v>
      </c>
      <c r="D68" s="156" t="s">
        <v>220</v>
      </c>
      <c r="E68" s="156" t="s">
        <v>226</v>
      </c>
      <c r="F68" s="224" t="s">
        <v>274</v>
      </c>
      <c r="G68" s="156" t="s">
        <v>97</v>
      </c>
      <c r="H68" s="179" t="s">
        <v>217</v>
      </c>
      <c r="I68" s="156" t="s">
        <v>216</v>
      </c>
      <c r="J68" s="171" t="s">
        <v>215</v>
      </c>
      <c r="K68" s="171" t="s">
        <v>269</v>
      </c>
      <c r="L68" s="171" t="s">
        <v>213</v>
      </c>
      <c r="M68" s="159">
        <v>50</v>
      </c>
      <c r="N68" s="154">
        <v>100</v>
      </c>
      <c r="O68" s="183">
        <f>(M68*N68)</f>
        <v>5000</v>
      </c>
      <c r="P68" s="183">
        <f>(O68*0.09125)</f>
        <v>456.25</v>
      </c>
      <c r="Q68" s="183"/>
      <c r="R68" s="184">
        <f>SUM(O68,P68,Q68)</f>
        <v>5456.25</v>
      </c>
      <c r="S68" s="154"/>
      <c r="T68" s="185"/>
      <c r="U68" s="154"/>
      <c r="V68" s="154"/>
      <c r="W68" s="170"/>
    </row>
    <row r="69" spans="1:23" s="42" customFormat="1" ht="38.25">
      <c r="A69" s="154" t="s">
        <v>223</v>
      </c>
      <c r="B69" s="217" t="s">
        <v>273</v>
      </c>
      <c r="C69" s="178" t="s">
        <v>221</v>
      </c>
      <c r="D69" s="178" t="s">
        <v>220</v>
      </c>
      <c r="E69" s="178" t="s">
        <v>226</v>
      </c>
      <c r="F69" s="225" t="s">
        <v>272</v>
      </c>
      <c r="G69" s="156" t="s">
        <v>97</v>
      </c>
      <c r="H69" s="179" t="s">
        <v>217</v>
      </c>
      <c r="I69" s="178" t="s">
        <v>216</v>
      </c>
      <c r="J69" s="171" t="s">
        <v>215</v>
      </c>
      <c r="K69" s="171" t="s">
        <v>266</v>
      </c>
      <c r="L69" s="171" t="s">
        <v>213</v>
      </c>
      <c r="M69" s="181">
        <v>15000</v>
      </c>
      <c r="N69" s="182">
        <v>1</v>
      </c>
      <c r="O69" s="183">
        <f>(M69*N69)</f>
        <v>15000</v>
      </c>
      <c r="P69" s="183">
        <f>(O69*0.09125)</f>
        <v>1368.75</v>
      </c>
      <c r="Q69" s="183"/>
      <c r="R69" s="184">
        <f>SUM(O69,P69,Q69)</f>
        <v>16368.75</v>
      </c>
      <c r="S69" s="154"/>
      <c r="T69" s="185"/>
      <c r="U69" s="154"/>
      <c r="V69" s="154"/>
      <c r="W69" s="170"/>
    </row>
    <row r="70" spans="1:23" s="42" customFormat="1" ht="38.25">
      <c r="A70" s="154" t="s">
        <v>223</v>
      </c>
      <c r="B70" s="217" t="s">
        <v>271</v>
      </c>
      <c r="C70" s="178" t="s">
        <v>215</v>
      </c>
      <c r="D70" s="178" t="s">
        <v>220</v>
      </c>
      <c r="E70" s="178" t="s">
        <v>226</v>
      </c>
      <c r="F70" s="225" t="s">
        <v>270</v>
      </c>
      <c r="G70" s="156" t="s">
        <v>97</v>
      </c>
      <c r="H70" s="179" t="s">
        <v>217</v>
      </c>
      <c r="I70" s="178" t="s">
        <v>216</v>
      </c>
      <c r="J70" s="171" t="s">
        <v>221</v>
      </c>
      <c r="K70" s="171" t="s">
        <v>269</v>
      </c>
      <c r="L70" s="171" t="s">
        <v>213</v>
      </c>
      <c r="M70" s="181">
        <v>10000</v>
      </c>
      <c r="N70" s="182">
        <v>1</v>
      </c>
      <c r="O70" s="183">
        <f>(M70*N70)</f>
        <v>10000</v>
      </c>
      <c r="P70" s="183">
        <f>(O70*0.09125)</f>
        <v>912.5</v>
      </c>
      <c r="Q70" s="183"/>
      <c r="R70" s="184">
        <f>SUM(O70,P70,Q70)</f>
        <v>10912.5</v>
      </c>
      <c r="S70" s="154"/>
      <c r="T70" s="185"/>
      <c r="U70" s="154"/>
      <c r="V70" s="154"/>
      <c r="W70" s="170"/>
    </row>
    <row r="71" spans="1:23" s="42" customFormat="1" ht="38.25">
      <c r="A71" s="154" t="s">
        <v>223</v>
      </c>
      <c r="B71" s="217" t="s">
        <v>268</v>
      </c>
      <c r="C71" s="178" t="s">
        <v>215</v>
      </c>
      <c r="D71" s="178" t="s">
        <v>220</v>
      </c>
      <c r="E71" s="178" t="s">
        <v>226</v>
      </c>
      <c r="F71" s="225" t="s">
        <v>267</v>
      </c>
      <c r="G71" s="156" t="s">
        <v>97</v>
      </c>
      <c r="H71" s="179" t="s">
        <v>217</v>
      </c>
      <c r="I71" s="178" t="s">
        <v>216</v>
      </c>
      <c r="J71" s="171" t="s">
        <v>215</v>
      </c>
      <c r="K71" s="171" t="s">
        <v>266</v>
      </c>
      <c r="L71" s="171" t="s">
        <v>213</v>
      </c>
      <c r="M71" s="181">
        <v>20000</v>
      </c>
      <c r="N71" s="182">
        <v>1</v>
      </c>
      <c r="O71" s="183">
        <v>20000</v>
      </c>
      <c r="P71" s="183">
        <v>1800</v>
      </c>
      <c r="Q71" s="183"/>
      <c r="R71" s="184">
        <f t="shared" ref="R71:R88" si="8">SUM(O71:Q71)</f>
        <v>21800</v>
      </c>
      <c r="S71" s="154"/>
      <c r="T71" s="185"/>
      <c r="U71" s="154"/>
      <c r="V71" s="154"/>
      <c r="W71" s="170"/>
    </row>
    <row r="72" spans="1:23" s="42" customFormat="1" ht="25.5">
      <c r="A72" s="154" t="s">
        <v>223</v>
      </c>
      <c r="B72" s="217" t="s">
        <v>265</v>
      </c>
      <c r="C72" s="178" t="s">
        <v>221</v>
      </c>
      <c r="D72" s="178" t="s">
        <v>230</v>
      </c>
      <c r="E72" s="178" t="s">
        <v>226</v>
      </c>
      <c r="F72" s="225" t="s">
        <v>229</v>
      </c>
      <c r="G72" s="156" t="s">
        <v>97</v>
      </c>
      <c r="H72" s="179" t="s">
        <v>217</v>
      </c>
      <c r="I72" s="178" t="s">
        <v>216</v>
      </c>
      <c r="J72" s="186" t="s">
        <v>215</v>
      </c>
      <c r="K72" s="171" t="s">
        <v>237</v>
      </c>
      <c r="L72" s="171" t="s">
        <v>213</v>
      </c>
      <c r="M72" s="181">
        <v>5000</v>
      </c>
      <c r="N72" s="182">
        <v>1</v>
      </c>
      <c r="O72" s="183">
        <v>5000</v>
      </c>
      <c r="P72" s="183">
        <v>456.25</v>
      </c>
      <c r="Q72" s="183"/>
      <c r="R72" s="184">
        <f t="shared" si="8"/>
        <v>5456.25</v>
      </c>
      <c r="S72" s="154"/>
      <c r="T72" s="185"/>
      <c r="U72" s="154"/>
      <c r="V72" s="154"/>
      <c r="W72" s="170"/>
    </row>
    <row r="73" spans="1:23" s="42" customFormat="1" ht="63.75">
      <c r="A73" s="154" t="s">
        <v>223</v>
      </c>
      <c r="B73" s="217" t="s">
        <v>264</v>
      </c>
      <c r="C73" s="178" t="s">
        <v>221</v>
      </c>
      <c r="D73" s="178" t="s">
        <v>230</v>
      </c>
      <c r="E73" s="178" t="s">
        <v>226</v>
      </c>
      <c r="F73" s="225" t="s">
        <v>263</v>
      </c>
      <c r="G73" s="156" t="s">
        <v>97</v>
      </c>
      <c r="H73" s="179" t="s">
        <v>217</v>
      </c>
      <c r="I73" s="178" t="s">
        <v>216</v>
      </c>
      <c r="J73" s="171" t="s">
        <v>215</v>
      </c>
      <c r="K73" s="171" t="s">
        <v>255</v>
      </c>
      <c r="L73" s="171" t="s">
        <v>213</v>
      </c>
      <c r="M73" s="181">
        <v>125</v>
      </c>
      <c r="N73" s="182">
        <v>115</v>
      </c>
      <c r="O73" s="183">
        <v>14375</v>
      </c>
      <c r="P73" s="183">
        <v>1293.75</v>
      </c>
      <c r="Q73" s="183"/>
      <c r="R73" s="184">
        <f t="shared" si="8"/>
        <v>15668.75</v>
      </c>
      <c r="S73" s="154"/>
      <c r="T73" s="185"/>
      <c r="U73" s="154"/>
      <c r="V73" s="154"/>
      <c r="W73" s="170"/>
    </row>
    <row r="74" spans="1:23" s="42" customFormat="1" ht="38.25">
      <c r="A74" s="154" t="s">
        <v>223</v>
      </c>
      <c r="B74" s="217" t="s">
        <v>262</v>
      </c>
      <c r="C74" s="178" t="s">
        <v>221</v>
      </c>
      <c r="D74" s="178" t="s">
        <v>230</v>
      </c>
      <c r="E74" s="178" t="s">
        <v>226</v>
      </c>
      <c r="F74" s="225" t="s">
        <v>261</v>
      </c>
      <c r="G74" s="156" t="s">
        <v>97</v>
      </c>
      <c r="H74" s="179" t="s">
        <v>217</v>
      </c>
      <c r="I74" s="178" t="s">
        <v>216</v>
      </c>
      <c r="J74" s="171" t="s">
        <v>215</v>
      </c>
      <c r="K74" s="171" t="s">
        <v>237</v>
      </c>
      <c r="L74" s="171" t="s">
        <v>213</v>
      </c>
      <c r="M74" s="181">
        <v>5000</v>
      </c>
      <c r="N74" s="182">
        <v>1</v>
      </c>
      <c r="O74" s="183">
        <v>5000</v>
      </c>
      <c r="P74" s="183">
        <v>456.25</v>
      </c>
      <c r="Q74" s="183"/>
      <c r="R74" s="184">
        <f t="shared" si="8"/>
        <v>5456.25</v>
      </c>
      <c r="S74" s="154"/>
      <c r="T74" s="185"/>
      <c r="U74" s="154"/>
      <c r="V74" s="154"/>
      <c r="W74" s="170"/>
    </row>
    <row r="75" spans="1:23" s="42" customFormat="1" ht="51">
      <c r="A75" s="154" t="s">
        <v>223</v>
      </c>
      <c r="B75" s="217" t="s">
        <v>260</v>
      </c>
      <c r="C75" s="178" t="s">
        <v>221</v>
      </c>
      <c r="D75" s="178" t="s">
        <v>230</v>
      </c>
      <c r="E75" s="178" t="s">
        <v>226</v>
      </c>
      <c r="F75" s="225" t="s">
        <v>259</v>
      </c>
      <c r="G75" s="156" t="s">
        <v>97</v>
      </c>
      <c r="H75" s="179" t="s">
        <v>217</v>
      </c>
      <c r="I75" s="178" t="s">
        <v>216</v>
      </c>
      <c r="J75" s="171" t="s">
        <v>215</v>
      </c>
      <c r="K75" s="171" t="s">
        <v>258</v>
      </c>
      <c r="L75" s="171" t="s">
        <v>213</v>
      </c>
      <c r="M75" s="181">
        <v>25</v>
      </c>
      <c r="N75" s="182">
        <v>200</v>
      </c>
      <c r="O75" s="183">
        <v>5000</v>
      </c>
      <c r="P75" s="183">
        <v>456.25</v>
      </c>
      <c r="Q75" s="183"/>
      <c r="R75" s="184">
        <f t="shared" si="8"/>
        <v>5456.25</v>
      </c>
      <c r="S75" s="154"/>
      <c r="T75" s="185"/>
      <c r="U75" s="154"/>
      <c r="V75" s="154"/>
      <c r="W75" s="170"/>
    </row>
    <row r="76" spans="1:23" s="42" customFormat="1" ht="38.25">
      <c r="A76" s="154" t="s">
        <v>223</v>
      </c>
      <c r="B76" s="217" t="s">
        <v>257</v>
      </c>
      <c r="C76" s="178" t="s">
        <v>221</v>
      </c>
      <c r="D76" s="178" t="s">
        <v>230</v>
      </c>
      <c r="E76" s="178" t="s">
        <v>226</v>
      </c>
      <c r="F76" s="225" t="s">
        <v>256</v>
      </c>
      <c r="G76" s="156" t="s">
        <v>97</v>
      </c>
      <c r="H76" s="179" t="s">
        <v>217</v>
      </c>
      <c r="I76" s="178" t="s">
        <v>216</v>
      </c>
      <c r="J76" s="171" t="s">
        <v>215</v>
      </c>
      <c r="K76" s="171" t="s">
        <v>255</v>
      </c>
      <c r="L76" s="171" t="s">
        <v>213</v>
      </c>
      <c r="M76" s="181">
        <v>10000</v>
      </c>
      <c r="N76" s="182">
        <v>1</v>
      </c>
      <c r="O76" s="183">
        <f>(M76*N76)</f>
        <v>10000</v>
      </c>
      <c r="P76" s="183">
        <f>(O76*0.09125)</f>
        <v>912.5</v>
      </c>
      <c r="Q76" s="183"/>
      <c r="R76" s="184">
        <f t="shared" si="8"/>
        <v>10912.5</v>
      </c>
      <c r="S76" s="154"/>
      <c r="T76" s="185"/>
      <c r="U76" s="154"/>
      <c r="V76" s="154"/>
      <c r="W76" s="170"/>
    </row>
    <row r="77" spans="1:23" s="42" customFormat="1" ht="51">
      <c r="A77" s="154" t="s">
        <v>223</v>
      </c>
      <c r="B77" s="217" t="s">
        <v>254</v>
      </c>
      <c r="C77" s="178" t="s">
        <v>221</v>
      </c>
      <c r="D77" s="178" t="s">
        <v>230</v>
      </c>
      <c r="E77" s="178" t="s">
        <v>226</v>
      </c>
      <c r="F77" s="225" t="s">
        <v>253</v>
      </c>
      <c r="G77" s="156" t="s">
        <v>97</v>
      </c>
      <c r="H77" s="179" t="s">
        <v>217</v>
      </c>
      <c r="I77" s="178" t="s">
        <v>216</v>
      </c>
      <c r="J77" s="171" t="s">
        <v>215</v>
      </c>
      <c r="K77" s="171" t="s">
        <v>214</v>
      </c>
      <c r="L77" s="171" t="s">
        <v>213</v>
      </c>
      <c r="M77" s="181">
        <v>500</v>
      </c>
      <c r="N77" s="182">
        <v>16</v>
      </c>
      <c r="O77" s="183">
        <v>8000</v>
      </c>
      <c r="P77" s="183">
        <v>720</v>
      </c>
      <c r="Q77" s="183"/>
      <c r="R77" s="184">
        <f t="shared" si="8"/>
        <v>8720</v>
      </c>
      <c r="S77" s="154"/>
      <c r="T77" s="185"/>
      <c r="U77" s="154" t="s">
        <v>30</v>
      </c>
      <c r="V77" s="154"/>
      <c r="W77" s="170"/>
    </row>
    <row r="78" spans="1:23" s="42" customFormat="1" ht="38.25">
      <c r="A78" s="154" t="s">
        <v>223</v>
      </c>
      <c r="B78" s="217" t="s">
        <v>252</v>
      </c>
      <c r="C78" s="178" t="s">
        <v>221</v>
      </c>
      <c r="D78" s="178" t="s">
        <v>230</v>
      </c>
      <c r="E78" s="178" t="s">
        <v>226</v>
      </c>
      <c r="F78" s="225" t="s">
        <v>251</v>
      </c>
      <c r="G78" s="156" t="s">
        <v>97</v>
      </c>
      <c r="H78" s="179" t="s">
        <v>217</v>
      </c>
      <c r="I78" s="178" t="s">
        <v>238</v>
      </c>
      <c r="J78" s="171" t="s">
        <v>221</v>
      </c>
      <c r="K78" s="171" t="s">
        <v>241</v>
      </c>
      <c r="L78" s="171" t="s">
        <v>213</v>
      </c>
      <c r="M78" s="181">
        <v>1000</v>
      </c>
      <c r="N78" s="182">
        <v>1</v>
      </c>
      <c r="O78" s="183">
        <v>1000</v>
      </c>
      <c r="P78" s="183">
        <v>90</v>
      </c>
      <c r="Q78" s="183"/>
      <c r="R78" s="184">
        <f t="shared" si="8"/>
        <v>1090</v>
      </c>
      <c r="S78" s="154"/>
      <c r="T78" s="185"/>
      <c r="U78" s="154"/>
      <c r="V78" s="154"/>
      <c r="W78" s="170"/>
    </row>
    <row r="79" spans="1:23" s="42" customFormat="1" ht="25.5">
      <c r="A79" s="154" t="s">
        <v>223</v>
      </c>
      <c r="B79" s="217" t="s">
        <v>250</v>
      </c>
      <c r="C79" s="178" t="s">
        <v>221</v>
      </c>
      <c r="D79" s="178" t="s">
        <v>220</v>
      </c>
      <c r="E79" s="178" t="s">
        <v>226</v>
      </c>
      <c r="F79" s="225" t="s">
        <v>249</v>
      </c>
      <c r="G79" s="156" t="s">
        <v>97</v>
      </c>
      <c r="H79" s="179" t="s">
        <v>217</v>
      </c>
      <c r="I79" s="178" t="s">
        <v>238</v>
      </c>
      <c r="J79" s="171" t="s">
        <v>221</v>
      </c>
      <c r="K79" s="171" t="s">
        <v>232</v>
      </c>
      <c r="L79" s="171" t="s">
        <v>213</v>
      </c>
      <c r="M79" s="181">
        <v>1000</v>
      </c>
      <c r="N79" s="182">
        <v>1</v>
      </c>
      <c r="O79" s="183">
        <v>1000</v>
      </c>
      <c r="P79" s="183">
        <v>90</v>
      </c>
      <c r="Q79" s="183"/>
      <c r="R79" s="184">
        <f t="shared" si="8"/>
        <v>1090</v>
      </c>
      <c r="S79" s="154"/>
      <c r="T79" s="185"/>
      <c r="U79" s="154"/>
      <c r="V79" s="154"/>
      <c r="W79" s="170"/>
    </row>
    <row r="80" spans="1:23" s="42" customFormat="1" ht="38.25">
      <c r="A80" s="154" t="s">
        <v>223</v>
      </c>
      <c r="B80" s="217" t="s">
        <v>248</v>
      </c>
      <c r="C80" s="178" t="s">
        <v>221</v>
      </c>
      <c r="D80" s="178" t="s">
        <v>220</v>
      </c>
      <c r="E80" s="178" t="s">
        <v>219</v>
      </c>
      <c r="F80" s="225" t="s">
        <v>247</v>
      </c>
      <c r="G80" s="156" t="s">
        <v>97</v>
      </c>
      <c r="H80" s="179" t="s">
        <v>217</v>
      </c>
      <c r="I80" s="178" t="s">
        <v>238</v>
      </c>
      <c r="J80" s="171" t="s">
        <v>221</v>
      </c>
      <c r="K80" s="171" t="s">
        <v>244</v>
      </c>
      <c r="L80" s="171" t="s">
        <v>213</v>
      </c>
      <c r="M80" s="181">
        <v>3000</v>
      </c>
      <c r="N80" s="182">
        <v>1</v>
      </c>
      <c r="O80" s="183">
        <v>3000</v>
      </c>
      <c r="P80" s="183">
        <v>270</v>
      </c>
      <c r="Q80" s="183"/>
      <c r="R80" s="184">
        <f t="shared" si="8"/>
        <v>3270</v>
      </c>
      <c r="S80" s="154"/>
      <c r="T80" s="185"/>
      <c r="U80" s="154"/>
      <c r="V80" s="154"/>
      <c r="W80" s="170"/>
    </row>
    <row r="81" spans="1:23" s="42" customFormat="1" ht="38.25">
      <c r="A81" s="154" t="s">
        <v>223</v>
      </c>
      <c r="B81" s="217" t="s">
        <v>246</v>
      </c>
      <c r="C81" s="178" t="s">
        <v>221</v>
      </c>
      <c r="D81" s="178" t="s">
        <v>220</v>
      </c>
      <c r="E81" s="178" t="s">
        <v>226</v>
      </c>
      <c r="F81" s="225" t="s">
        <v>245</v>
      </c>
      <c r="G81" s="156" t="s">
        <v>97</v>
      </c>
      <c r="H81" s="179" t="s">
        <v>217</v>
      </c>
      <c r="I81" s="178" t="s">
        <v>216</v>
      </c>
      <c r="J81" s="171" t="s">
        <v>215</v>
      </c>
      <c r="K81" s="171" t="s">
        <v>244</v>
      </c>
      <c r="L81" s="171" t="s">
        <v>213</v>
      </c>
      <c r="M81" s="181">
        <v>4000</v>
      </c>
      <c r="N81" s="182">
        <v>1</v>
      </c>
      <c r="O81" s="183">
        <v>4000</v>
      </c>
      <c r="P81" s="183">
        <v>360</v>
      </c>
      <c r="Q81" s="183"/>
      <c r="R81" s="184">
        <f t="shared" si="8"/>
        <v>4360</v>
      </c>
      <c r="S81" s="154"/>
      <c r="T81" s="185"/>
      <c r="U81" s="154"/>
      <c r="V81" s="154"/>
      <c r="W81" s="170"/>
    </row>
    <row r="82" spans="1:23" s="42" customFormat="1" ht="38.25">
      <c r="A82" s="154" t="s">
        <v>223</v>
      </c>
      <c r="B82" s="217" t="s">
        <v>243</v>
      </c>
      <c r="C82" s="178" t="s">
        <v>221</v>
      </c>
      <c r="D82" s="178" t="s">
        <v>220</v>
      </c>
      <c r="E82" s="178" t="s">
        <v>226</v>
      </c>
      <c r="F82" s="225" t="s">
        <v>242</v>
      </c>
      <c r="G82" s="156" t="s">
        <v>97</v>
      </c>
      <c r="H82" s="179" t="s">
        <v>217</v>
      </c>
      <c r="I82" s="178" t="s">
        <v>238</v>
      </c>
      <c r="J82" s="171" t="s">
        <v>221</v>
      </c>
      <c r="K82" s="171" t="s">
        <v>241</v>
      </c>
      <c r="L82" s="171" t="s">
        <v>213</v>
      </c>
      <c r="M82" s="181">
        <v>1000</v>
      </c>
      <c r="N82" s="182">
        <v>1</v>
      </c>
      <c r="O82" s="183">
        <v>1000</v>
      </c>
      <c r="P82" s="183">
        <v>90</v>
      </c>
      <c r="Q82" s="183"/>
      <c r="R82" s="184">
        <f t="shared" si="8"/>
        <v>1090</v>
      </c>
      <c r="S82" s="154"/>
      <c r="T82" s="185"/>
      <c r="U82" s="154"/>
      <c r="V82" s="154"/>
      <c r="W82" s="170"/>
    </row>
    <row r="83" spans="1:23" s="42" customFormat="1" ht="38.25">
      <c r="A83" s="154" t="s">
        <v>223</v>
      </c>
      <c r="B83" s="217" t="s">
        <v>222</v>
      </c>
      <c r="C83" s="178" t="s">
        <v>221</v>
      </c>
      <c r="D83" s="178" t="s">
        <v>220</v>
      </c>
      <c r="E83" s="178" t="s">
        <v>219</v>
      </c>
      <c r="F83" s="225" t="s">
        <v>218</v>
      </c>
      <c r="G83" s="156" t="s">
        <v>97</v>
      </c>
      <c r="H83" s="179" t="s">
        <v>217</v>
      </c>
      <c r="I83" s="178" t="s">
        <v>216</v>
      </c>
      <c r="J83" s="171" t="s">
        <v>215</v>
      </c>
      <c r="K83" s="171" t="s">
        <v>214</v>
      </c>
      <c r="L83" s="171" t="s">
        <v>213</v>
      </c>
      <c r="M83" s="181">
        <v>500</v>
      </c>
      <c r="N83" s="182">
        <v>1</v>
      </c>
      <c r="O83" s="183">
        <v>500</v>
      </c>
      <c r="P83" s="183">
        <v>45</v>
      </c>
      <c r="Q83" s="183"/>
      <c r="R83" s="184">
        <f t="shared" si="8"/>
        <v>545</v>
      </c>
      <c r="S83" s="154"/>
      <c r="T83" s="185"/>
      <c r="U83" s="154" t="s">
        <v>795</v>
      </c>
      <c r="V83" s="154" t="s">
        <v>795</v>
      </c>
      <c r="W83" s="170"/>
    </row>
    <row r="84" spans="1:23" s="42" customFormat="1" ht="51">
      <c r="A84" s="154" t="s">
        <v>223</v>
      </c>
      <c r="B84" s="217" t="s">
        <v>240</v>
      </c>
      <c r="C84" s="178" t="s">
        <v>215</v>
      </c>
      <c r="D84" s="178" t="s">
        <v>220</v>
      </c>
      <c r="E84" s="178" t="s">
        <v>219</v>
      </c>
      <c r="F84" s="225" t="s">
        <v>239</v>
      </c>
      <c r="G84" s="156" t="s">
        <v>97</v>
      </c>
      <c r="H84" s="179" t="s">
        <v>217</v>
      </c>
      <c r="I84" s="178" t="s">
        <v>238</v>
      </c>
      <c r="J84" s="171" t="s">
        <v>221</v>
      </c>
      <c r="K84" s="171" t="s">
        <v>237</v>
      </c>
      <c r="L84" s="171" t="s">
        <v>213</v>
      </c>
      <c r="M84" s="181">
        <v>50</v>
      </c>
      <c r="N84" s="182">
        <v>40</v>
      </c>
      <c r="O84" s="183">
        <v>2000</v>
      </c>
      <c r="P84" s="183">
        <v>180</v>
      </c>
      <c r="Q84" s="183"/>
      <c r="R84" s="184">
        <f t="shared" si="8"/>
        <v>2180</v>
      </c>
      <c r="S84" s="154"/>
      <c r="T84" s="185"/>
      <c r="U84" s="154" t="s">
        <v>795</v>
      </c>
      <c r="V84" s="154" t="s">
        <v>795</v>
      </c>
      <c r="W84" s="170"/>
    </row>
    <row r="85" spans="1:23" s="42" customFormat="1" ht="63.75">
      <c r="A85" s="154" t="s">
        <v>223</v>
      </c>
      <c r="B85" s="217" t="s">
        <v>236</v>
      </c>
      <c r="C85" s="178" t="s">
        <v>221</v>
      </c>
      <c r="D85" s="178" t="s">
        <v>230</v>
      </c>
      <c r="E85" s="178" t="s">
        <v>226</v>
      </c>
      <c r="F85" s="225" t="s">
        <v>235</v>
      </c>
      <c r="G85" s="178" t="s">
        <v>97</v>
      </c>
      <c r="H85" s="179" t="s">
        <v>217</v>
      </c>
      <c r="I85" s="178" t="s">
        <v>216</v>
      </c>
      <c r="J85" s="171" t="s">
        <v>215</v>
      </c>
      <c r="K85" s="171" t="s">
        <v>214</v>
      </c>
      <c r="L85" s="171" t="s">
        <v>213</v>
      </c>
      <c r="M85" s="181">
        <v>1500</v>
      </c>
      <c r="N85" s="182">
        <v>1</v>
      </c>
      <c r="O85" s="183">
        <v>1500</v>
      </c>
      <c r="P85" s="183">
        <v>1635</v>
      </c>
      <c r="Q85" s="183"/>
      <c r="R85" s="184">
        <f t="shared" si="8"/>
        <v>3135</v>
      </c>
      <c r="S85" s="154"/>
      <c r="T85" s="185"/>
      <c r="U85" s="154"/>
      <c r="V85" s="154"/>
      <c r="W85" s="170"/>
    </row>
    <row r="86" spans="1:23" s="42" customFormat="1" ht="38.25">
      <c r="A86" s="154" t="s">
        <v>223</v>
      </c>
      <c r="B86" s="217" t="s">
        <v>234</v>
      </c>
      <c r="C86" s="178" t="s">
        <v>215</v>
      </c>
      <c r="D86" s="178" t="s">
        <v>230</v>
      </c>
      <c r="E86" s="178" t="s">
        <v>226</v>
      </c>
      <c r="F86" s="225" t="s">
        <v>233</v>
      </c>
      <c r="G86" s="178" t="s">
        <v>97</v>
      </c>
      <c r="H86" s="179" t="s">
        <v>217</v>
      </c>
      <c r="I86" s="178" t="s">
        <v>216</v>
      </c>
      <c r="J86" s="171" t="s">
        <v>215</v>
      </c>
      <c r="K86" s="171" t="s">
        <v>232</v>
      </c>
      <c r="L86" s="171" t="s">
        <v>213</v>
      </c>
      <c r="M86" s="181">
        <v>500</v>
      </c>
      <c r="N86" s="182">
        <v>1</v>
      </c>
      <c r="O86" s="183">
        <v>500</v>
      </c>
      <c r="P86" s="183">
        <v>45</v>
      </c>
      <c r="Q86" s="183"/>
      <c r="R86" s="184">
        <f t="shared" si="8"/>
        <v>545</v>
      </c>
      <c r="S86" s="154"/>
      <c r="T86" s="185"/>
      <c r="U86" s="154"/>
      <c r="V86" s="154"/>
      <c r="W86" s="170"/>
    </row>
    <row r="87" spans="1:23" s="42" customFormat="1" ht="38.25">
      <c r="A87" s="154" t="s">
        <v>223</v>
      </c>
      <c r="B87" s="217" t="s">
        <v>231</v>
      </c>
      <c r="C87" s="178" t="s">
        <v>221</v>
      </c>
      <c r="D87" s="178" t="s">
        <v>230</v>
      </c>
      <c r="E87" s="178" t="s">
        <v>226</v>
      </c>
      <c r="F87" s="225" t="s">
        <v>229</v>
      </c>
      <c r="G87" s="178" t="s">
        <v>97</v>
      </c>
      <c r="H87" s="179" t="s">
        <v>217</v>
      </c>
      <c r="I87" s="178" t="s">
        <v>216</v>
      </c>
      <c r="J87" s="171" t="s">
        <v>215</v>
      </c>
      <c r="K87" s="171" t="s">
        <v>228</v>
      </c>
      <c r="L87" s="171" t="s">
        <v>213</v>
      </c>
      <c r="M87" s="181">
        <v>500</v>
      </c>
      <c r="N87" s="182">
        <v>1</v>
      </c>
      <c r="O87" s="183">
        <v>500</v>
      </c>
      <c r="P87" s="183">
        <v>45</v>
      </c>
      <c r="Q87" s="183"/>
      <c r="R87" s="184">
        <f t="shared" si="8"/>
        <v>545</v>
      </c>
      <c r="S87" s="154"/>
      <c r="T87" s="185"/>
      <c r="U87" s="154"/>
      <c r="V87" s="154"/>
      <c r="W87" s="170"/>
    </row>
    <row r="88" spans="1:23" s="42" customFormat="1" ht="38.25">
      <c r="A88" s="154" t="s">
        <v>223</v>
      </c>
      <c r="B88" s="217" t="s">
        <v>227</v>
      </c>
      <c r="C88" s="178" t="s">
        <v>221</v>
      </c>
      <c r="D88" s="178" t="s">
        <v>220</v>
      </c>
      <c r="E88" s="178" t="s">
        <v>226</v>
      </c>
      <c r="F88" s="225" t="s">
        <v>225</v>
      </c>
      <c r="G88" s="170" t="s">
        <v>97</v>
      </c>
      <c r="H88" s="179" t="s">
        <v>217</v>
      </c>
      <c r="I88" s="178" t="s">
        <v>216</v>
      </c>
      <c r="J88" s="171" t="s">
        <v>215</v>
      </c>
      <c r="K88" s="171" t="s">
        <v>224</v>
      </c>
      <c r="L88" s="171" t="s">
        <v>213</v>
      </c>
      <c r="M88" s="181">
        <v>1500</v>
      </c>
      <c r="N88" s="182">
        <v>1</v>
      </c>
      <c r="O88" s="183">
        <v>1500</v>
      </c>
      <c r="P88" s="183">
        <v>135</v>
      </c>
      <c r="Q88" s="183"/>
      <c r="R88" s="184">
        <f t="shared" si="8"/>
        <v>1635</v>
      </c>
      <c r="S88" s="154"/>
      <c r="T88" s="185"/>
      <c r="U88" s="154"/>
      <c r="V88" s="154"/>
      <c r="W88" s="170"/>
    </row>
    <row r="89" spans="1:23" s="42" customFormat="1" ht="38.25">
      <c r="A89" s="267" t="s">
        <v>223</v>
      </c>
      <c r="B89" s="268" t="s">
        <v>222</v>
      </c>
      <c r="C89" s="269" t="s">
        <v>221</v>
      </c>
      <c r="D89" s="269" t="s">
        <v>220</v>
      </c>
      <c r="E89" s="269" t="s">
        <v>219</v>
      </c>
      <c r="F89" s="270" t="s">
        <v>218</v>
      </c>
      <c r="G89" s="269" t="s">
        <v>97</v>
      </c>
      <c r="H89" s="271" t="s">
        <v>217</v>
      </c>
      <c r="I89" s="269" t="s">
        <v>216</v>
      </c>
      <c r="J89" s="272" t="s">
        <v>215</v>
      </c>
      <c r="K89" s="272" t="s">
        <v>214</v>
      </c>
      <c r="L89" s="272" t="s">
        <v>213</v>
      </c>
      <c r="M89" s="273">
        <v>500</v>
      </c>
      <c r="N89" s="274">
        <v>1</v>
      </c>
      <c r="O89" s="275">
        <f>(M89*N89)</f>
        <v>500</v>
      </c>
      <c r="P89" s="275">
        <f>(O89*0.09125)</f>
        <v>45.625</v>
      </c>
      <c r="Q89" s="275"/>
      <c r="R89" s="276">
        <f>SUM(O89,P89,Q89)</f>
        <v>545.625</v>
      </c>
      <c r="S89" s="154"/>
      <c r="T89" s="185"/>
      <c r="U89" s="154"/>
      <c r="V89" s="154"/>
      <c r="W89" s="170" t="s">
        <v>797</v>
      </c>
    </row>
    <row r="90" spans="1:23" s="174" customFormat="1" ht="25.5">
      <c r="A90" s="154" t="s">
        <v>199</v>
      </c>
      <c r="B90" s="218" t="s">
        <v>212</v>
      </c>
      <c r="C90" s="156" t="s">
        <v>49</v>
      </c>
      <c r="D90" s="156" t="s">
        <v>211</v>
      </c>
      <c r="E90" s="156" t="s">
        <v>61</v>
      </c>
      <c r="F90" s="224" t="s">
        <v>210</v>
      </c>
      <c r="G90" s="156" t="s">
        <v>81</v>
      </c>
      <c r="H90" s="156" t="s">
        <v>202</v>
      </c>
      <c r="I90" s="156" t="s">
        <v>63</v>
      </c>
      <c r="J90" s="180" t="s">
        <v>91</v>
      </c>
      <c r="K90" s="187" t="s">
        <v>209</v>
      </c>
      <c r="L90" s="187" t="s">
        <v>200</v>
      </c>
      <c r="M90" s="159">
        <v>12000</v>
      </c>
      <c r="N90" s="154">
        <v>1</v>
      </c>
      <c r="O90" s="160">
        <f>(M90*N90)</f>
        <v>12000</v>
      </c>
      <c r="P90" s="160">
        <f>(O90*0.09125)</f>
        <v>1095</v>
      </c>
      <c r="Q90" s="160"/>
      <c r="R90" s="161">
        <f>SUM(O90,P90,Q90)</f>
        <v>13095</v>
      </c>
      <c r="S90" s="151"/>
      <c r="T90" s="162"/>
      <c r="U90" s="158" t="s">
        <v>795</v>
      </c>
      <c r="V90" s="158" t="s">
        <v>795</v>
      </c>
      <c r="W90" s="163"/>
    </row>
    <row r="91" spans="1:23" s="174" customFormat="1" ht="12.75">
      <c r="A91" s="154" t="s">
        <v>199</v>
      </c>
      <c r="B91" s="218" t="s">
        <v>208</v>
      </c>
      <c r="C91" s="156" t="s">
        <v>49</v>
      </c>
      <c r="D91" s="156"/>
      <c r="E91" s="156" t="s">
        <v>61</v>
      </c>
      <c r="F91" s="224" t="s">
        <v>207</v>
      </c>
      <c r="G91" s="156" t="s">
        <v>81</v>
      </c>
      <c r="H91" s="156" t="s">
        <v>202</v>
      </c>
      <c r="I91" s="156" t="s">
        <v>56</v>
      </c>
      <c r="J91" s="180" t="s">
        <v>91</v>
      </c>
      <c r="K91" s="187" t="s">
        <v>201</v>
      </c>
      <c r="L91" s="187" t="s">
        <v>200</v>
      </c>
      <c r="M91" s="159">
        <v>10800</v>
      </c>
      <c r="N91" s="154">
        <v>3</v>
      </c>
      <c r="O91" s="160">
        <f>(M91*N91)</f>
        <v>32400</v>
      </c>
      <c r="P91" s="160">
        <f>(O91*0.09125)</f>
        <v>2956.5</v>
      </c>
      <c r="Q91" s="160"/>
      <c r="R91" s="161">
        <f>SUM(O91,P91,Q91)</f>
        <v>35356.5</v>
      </c>
      <c r="S91" s="151"/>
      <c r="T91" s="162"/>
      <c r="U91" s="158" t="s">
        <v>795</v>
      </c>
      <c r="V91" s="158" t="s">
        <v>795</v>
      </c>
      <c r="W91" s="163"/>
    </row>
    <row r="92" spans="1:23" s="174" customFormat="1" ht="12.75">
      <c r="A92" s="154" t="s">
        <v>199</v>
      </c>
      <c r="B92" s="219" t="s">
        <v>206</v>
      </c>
      <c r="C92" s="165" t="s">
        <v>49</v>
      </c>
      <c r="D92" s="165"/>
      <c r="E92" s="165" t="s">
        <v>61</v>
      </c>
      <c r="F92" s="226" t="s">
        <v>205</v>
      </c>
      <c r="G92" s="165" t="s">
        <v>81</v>
      </c>
      <c r="H92" s="165" t="s">
        <v>202</v>
      </c>
      <c r="I92" s="165" t="s">
        <v>56</v>
      </c>
      <c r="J92" s="180" t="s">
        <v>91</v>
      </c>
      <c r="K92" s="187" t="s">
        <v>201</v>
      </c>
      <c r="L92" s="187" t="s">
        <v>200</v>
      </c>
      <c r="M92" s="188">
        <v>5000</v>
      </c>
      <c r="N92" s="168">
        <v>1</v>
      </c>
      <c r="O92" s="160">
        <f>(M92*N92)</f>
        <v>5000</v>
      </c>
      <c r="P92" s="160">
        <f>(O92*0.09125)</f>
        <v>456.25</v>
      </c>
      <c r="Q92" s="160"/>
      <c r="R92" s="161">
        <f>SUM(O92,P92,Q92)</f>
        <v>5456.25</v>
      </c>
      <c r="S92" s="151"/>
      <c r="T92" s="162"/>
      <c r="U92" s="158" t="s">
        <v>795</v>
      </c>
      <c r="V92" s="158" t="s">
        <v>795</v>
      </c>
      <c r="W92" s="163"/>
    </row>
    <row r="93" spans="1:23" s="174" customFormat="1" ht="12.75">
      <c r="A93" s="154" t="s">
        <v>199</v>
      </c>
      <c r="B93" s="219" t="s">
        <v>204</v>
      </c>
      <c r="C93" s="165" t="s">
        <v>49</v>
      </c>
      <c r="D93" s="165"/>
      <c r="E93" s="165" t="s">
        <v>61</v>
      </c>
      <c r="F93" s="226" t="s">
        <v>203</v>
      </c>
      <c r="G93" s="165" t="s">
        <v>81</v>
      </c>
      <c r="H93" s="165" t="s">
        <v>202</v>
      </c>
      <c r="I93" s="165" t="s">
        <v>56</v>
      </c>
      <c r="J93" s="180" t="s">
        <v>91</v>
      </c>
      <c r="K93" s="187" t="s">
        <v>201</v>
      </c>
      <c r="L93" s="187" t="s">
        <v>200</v>
      </c>
      <c r="M93" s="188">
        <v>10800</v>
      </c>
      <c r="N93" s="168">
        <v>3</v>
      </c>
      <c r="O93" s="160">
        <f>(M93*N93)</f>
        <v>32400</v>
      </c>
      <c r="P93" s="160">
        <f>(O93*0.09125)</f>
        <v>2956.5</v>
      </c>
      <c r="Q93" s="160"/>
      <c r="R93" s="161">
        <f>SUM(O93,P93,Q93)</f>
        <v>35356.5</v>
      </c>
      <c r="S93" s="154"/>
      <c r="T93" s="154"/>
      <c r="U93" s="154" t="s">
        <v>795</v>
      </c>
      <c r="V93" s="154" t="s">
        <v>795</v>
      </c>
      <c r="W93" s="163"/>
    </row>
    <row r="94" spans="1:23" s="174" customFormat="1" ht="38.25">
      <c r="A94" s="189" t="s">
        <v>121</v>
      </c>
      <c r="B94" s="220" t="s">
        <v>198</v>
      </c>
      <c r="C94" s="190"/>
      <c r="D94" s="191" t="s">
        <v>194</v>
      </c>
      <c r="E94" s="191" t="s">
        <v>115</v>
      </c>
      <c r="F94" s="190" t="s">
        <v>197</v>
      </c>
      <c r="G94" s="190" t="s">
        <v>97</v>
      </c>
      <c r="H94" s="190"/>
      <c r="I94" s="192" t="s">
        <v>103</v>
      </c>
      <c r="J94" s="192" t="s">
        <v>91</v>
      </c>
      <c r="K94" s="192" t="s">
        <v>196</v>
      </c>
      <c r="L94" s="192" t="s">
        <v>94</v>
      </c>
      <c r="M94" s="193">
        <v>3000</v>
      </c>
      <c r="N94" s="189">
        <v>10</v>
      </c>
      <c r="O94" s="194">
        <v>0</v>
      </c>
      <c r="P94" s="195">
        <f t="shared" ref="P94:P120" si="9">M94*N94</f>
        <v>30000</v>
      </c>
      <c r="Q94" s="195">
        <f t="shared" ref="Q94:Q120" si="10">P94*0.09</f>
        <v>2700</v>
      </c>
      <c r="R94" s="196">
        <f t="shared" ref="R94:R120" si="11">P94+Q94+O94</f>
        <v>32700</v>
      </c>
      <c r="S94" s="189"/>
      <c r="T94" s="197"/>
      <c r="U94" s="197" t="s">
        <v>795</v>
      </c>
      <c r="V94" s="197" t="s">
        <v>795</v>
      </c>
      <c r="W94" s="197"/>
    </row>
    <row r="95" spans="1:23" s="174" customFormat="1" ht="38.25">
      <c r="A95" s="189" t="s">
        <v>138</v>
      </c>
      <c r="B95" s="220" t="s">
        <v>195</v>
      </c>
      <c r="C95" s="192" t="s">
        <v>104</v>
      </c>
      <c r="D95" s="191" t="s">
        <v>194</v>
      </c>
      <c r="E95" s="191" t="s">
        <v>115</v>
      </c>
      <c r="F95" s="190" t="s">
        <v>193</v>
      </c>
      <c r="G95" s="190" t="s">
        <v>97</v>
      </c>
      <c r="H95" s="190" t="s">
        <v>96</v>
      </c>
      <c r="I95" s="192" t="s">
        <v>113</v>
      </c>
      <c r="J95" s="192" t="s">
        <v>91</v>
      </c>
      <c r="K95" s="192" t="s">
        <v>60</v>
      </c>
      <c r="L95" s="192" t="s">
        <v>94</v>
      </c>
      <c r="M95" s="193">
        <v>300</v>
      </c>
      <c r="N95" s="189">
        <v>10</v>
      </c>
      <c r="O95" s="194"/>
      <c r="P95" s="195">
        <f t="shared" si="9"/>
        <v>3000</v>
      </c>
      <c r="Q95" s="195">
        <f t="shared" si="10"/>
        <v>270</v>
      </c>
      <c r="R95" s="196">
        <f t="shared" si="11"/>
        <v>3270</v>
      </c>
      <c r="S95" s="189"/>
      <c r="T95" s="197"/>
      <c r="U95" s="197"/>
      <c r="V95" s="197"/>
      <c r="W95" s="197"/>
    </row>
    <row r="96" spans="1:23" s="174" customFormat="1" ht="102">
      <c r="A96" s="189" t="s">
        <v>121</v>
      </c>
      <c r="B96" s="220" t="s">
        <v>192</v>
      </c>
      <c r="C96" s="192" t="s">
        <v>104</v>
      </c>
      <c r="D96" s="191" t="s">
        <v>191</v>
      </c>
      <c r="E96" s="191" t="s">
        <v>115</v>
      </c>
      <c r="F96" s="190" t="s">
        <v>190</v>
      </c>
      <c r="G96" s="190" t="s">
        <v>97</v>
      </c>
      <c r="H96" s="190" t="s">
        <v>96</v>
      </c>
      <c r="I96" s="192" t="s">
        <v>91</v>
      </c>
      <c r="J96" s="192" t="s">
        <v>91</v>
      </c>
      <c r="K96" s="192" t="s">
        <v>170</v>
      </c>
      <c r="L96" s="192" t="s">
        <v>94</v>
      </c>
      <c r="M96" s="193">
        <v>3500</v>
      </c>
      <c r="N96" s="189">
        <v>1</v>
      </c>
      <c r="O96" s="194">
        <v>0</v>
      </c>
      <c r="P96" s="195">
        <f t="shared" si="9"/>
        <v>3500</v>
      </c>
      <c r="Q96" s="195">
        <f t="shared" si="10"/>
        <v>315</v>
      </c>
      <c r="R96" s="196">
        <f t="shared" si="11"/>
        <v>3815</v>
      </c>
      <c r="S96" s="189"/>
      <c r="T96" s="197"/>
      <c r="U96" s="197"/>
      <c r="V96" s="197"/>
      <c r="W96" s="197"/>
    </row>
    <row r="97" spans="1:23" s="174" customFormat="1" ht="25.5">
      <c r="A97" s="189" t="s">
        <v>138</v>
      </c>
      <c r="B97" s="220" t="s">
        <v>189</v>
      </c>
      <c r="C97" s="192" t="s">
        <v>104</v>
      </c>
      <c r="D97" s="191" t="s">
        <v>188</v>
      </c>
      <c r="E97" s="191" t="s">
        <v>115</v>
      </c>
      <c r="F97" s="190" t="s">
        <v>187</v>
      </c>
      <c r="G97" s="190" t="s">
        <v>97</v>
      </c>
      <c r="H97" s="190" t="s">
        <v>96</v>
      </c>
      <c r="I97" s="192" t="s">
        <v>91</v>
      </c>
      <c r="J97" s="192" t="s">
        <v>91</v>
      </c>
      <c r="K97" s="192" t="s">
        <v>135</v>
      </c>
      <c r="L97" s="192" t="s">
        <v>94</v>
      </c>
      <c r="M97" s="193">
        <v>5000</v>
      </c>
      <c r="N97" s="189">
        <v>1</v>
      </c>
      <c r="O97" s="194"/>
      <c r="P97" s="195">
        <f t="shared" si="9"/>
        <v>5000</v>
      </c>
      <c r="Q97" s="195">
        <f t="shared" si="10"/>
        <v>450</v>
      </c>
      <c r="R97" s="196">
        <f t="shared" si="11"/>
        <v>5450</v>
      </c>
      <c r="S97" s="189"/>
      <c r="T97" s="197"/>
      <c r="U97" s="197"/>
      <c r="V97" s="197"/>
      <c r="W97" s="197"/>
    </row>
    <row r="98" spans="1:23" s="174" customFormat="1" ht="63.75">
      <c r="A98" s="189" t="s">
        <v>138</v>
      </c>
      <c r="B98" s="220" t="s">
        <v>186</v>
      </c>
      <c r="C98" s="192" t="s">
        <v>104</v>
      </c>
      <c r="D98" s="191" t="s">
        <v>119</v>
      </c>
      <c r="E98" s="191" t="s">
        <v>115</v>
      </c>
      <c r="F98" s="190" t="s">
        <v>185</v>
      </c>
      <c r="G98" s="190" t="s">
        <v>97</v>
      </c>
      <c r="H98" s="190" t="s">
        <v>96</v>
      </c>
      <c r="I98" s="192" t="s">
        <v>91</v>
      </c>
      <c r="J98" s="192" t="s">
        <v>91</v>
      </c>
      <c r="K98" s="192" t="s">
        <v>60</v>
      </c>
      <c r="L98" s="192" t="s">
        <v>94</v>
      </c>
      <c r="M98" s="193">
        <v>10000</v>
      </c>
      <c r="N98" s="189">
        <v>3</v>
      </c>
      <c r="O98" s="194">
        <v>0</v>
      </c>
      <c r="P98" s="195">
        <f t="shared" si="9"/>
        <v>30000</v>
      </c>
      <c r="Q98" s="195">
        <f t="shared" si="10"/>
        <v>2700</v>
      </c>
      <c r="R98" s="196">
        <f t="shared" si="11"/>
        <v>32700</v>
      </c>
      <c r="S98" s="189"/>
      <c r="T98" s="197"/>
      <c r="U98" s="197"/>
      <c r="V98" s="197"/>
      <c r="W98" s="197"/>
    </row>
    <row r="99" spans="1:23" s="174" customFormat="1" ht="102">
      <c r="A99" s="189" t="s">
        <v>121</v>
      </c>
      <c r="B99" s="220" t="s">
        <v>184</v>
      </c>
      <c r="C99" s="192" t="s">
        <v>104</v>
      </c>
      <c r="D99" s="191" t="s">
        <v>119</v>
      </c>
      <c r="E99" s="191" t="s">
        <v>115</v>
      </c>
      <c r="F99" s="190" t="s">
        <v>183</v>
      </c>
      <c r="G99" s="190" t="s">
        <v>97</v>
      </c>
      <c r="H99" s="190" t="s">
        <v>96</v>
      </c>
      <c r="I99" s="192" t="s">
        <v>91</v>
      </c>
      <c r="J99" s="192" t="s">
        <v>91</v>
      </c>
      <c r="K99" s="192" t="s">
        <v>60</v>
      </c>
      <c r="L99" s="192" t="s">
        <v>94</v>
      </c>
      <c r="M99" s="193">
        <v>6000</v>
      </c>
      <c r="N99" s="189">
        <v>8</v>
      </c>
      <c r="O99" s="194">
        <v>0</v>
      </c>
      <c r="P99" s="195">
        <f t="shared" si="9"/>
        <v>48000</v>
      </c>
      <c r="Q99" s="195">
        <f t="shared" si="10"/>
        <v>4320</v>
      </c>
      <c r="R99" s="196">
        <f t="shared" si="11"/>
        <v>52320</v>
      </c>
      <c r="S99" s="189"/>
      <c r="T99" s="197"/>
      <c r="U99" s="197" t="s">
        <v>795</v>
      </c>
      <c r="V99" s="197" t="s">
        <v>795</v>
      </c>
      <c r="W99" s="197" t="s">
        <v>798</v>
      </c>
    </row>
    <row r="100" spans="1:23" s="174" customFormat="1" ht="38.25">
      <c r="A100" s="189" t="s">
        <v>138</v>
      </c>
      <c r="B100" s="220" t="s">
        <v>182</v>
      </c>
      <c r="C100" s="192" t="s">
        <v>104</v>
      </c>
      <c r="D100" s="191" t="s">
        <v>119</v>
      </c>
      <c r="E100" s="191" t="s">
        <v>115</v>
      </c>
      <c r="F100" s="190" t="s">
        <v>181</v>
      </c>
      <c r="G100" s="190" t="s">
        <v>97</v>
      </c>
      <c r="H100" s="190" t="s">
        <v>96</v>
      </c>
      <c r="I100" s="192" t="s">
        <v>91</v>
      </c>
      <c r="J100" s="192" t="s">
        <v>91</v>
      </c>
      <c r="K100" s="192" t="s">
        <v>140</v>
      </c>
      <c r="L100" s="192" t="s">
        <v>94</v>
      </c>
      <c r="M100" s="193">
        <v>90000</v>
      </c>
      <c r="N100" s="189">
        <v>1</v>
      </c>
      <c r="O100" s="194">
        <v>0</v>
      </c>
      <c r="P100" s="195">
        <f t="shared" si="9"/>
        <v>90000</v>
      </c>
      <c r="Q100" s="195">
        <f t="shared" si="10"/>
        <v>8100</v>
      </c>
      <c r="R100" s="196">
        <f t="shared" si="11"/>
        <v>98100</v>
      </c>
      <c r="S100" s="189"/>
      <c r="T100" s="197"/>
      <c r="U100" s="197" t="s">
        <v>795</v>
      </c>
      <c r="V100" s="197"/>
      <c r="W100" s="197"/>
    </row>
    <row r="101" spans="1:23" s="174" customFormat="1" ht="25.5">
      <c r="A101" s="189" t="s">
        <v>138</v>
      </c>
      <c r="B101" s="220" t="s">
        <v>180</v>
      </c>
      <c r="C101" s="192" t="s">
        <v>104</v>
      </c>
      <c r="D101" s="191" t="s">
        <v>119</v>
      </c>
      <c r="E101" s="191" t="s">
        <v>115</v>
      </c>
      <c r="F101" s="190" t="s">
        <v>179</v>
      </c>
      <c r="G101" s="190" t="s">
        <v>97</v>
      </c>
      <c r="H101" s="190" t="s">
        <v>96</v>
      </c>
      <c r="I101" s="192" t="s">
        <v>91</v>
      </c>
      <c r="J101" s="192" t="s">
        <v>91</v>
      </c>
      <c r="K101" s="192" t="s">
        <v>60</v>
      </c>
      <c r="L101" s="192" t="s">
        <v>94</v>
      </c>
      <c r="M101" s="193">
        <v>30000</v>
      </c>
      <c r="N101" s="189">
        <v>1</v>
      </c>
      <c r="O101" s="194">
        <v>500</v>
      </c>
      <c r="P101" s="195">
        <f t="shared" si="9"/>
        <v>30000</v>
      </c>
      <c r="Q101" s="195">
        <f t="shared" si="10"/>
        <v>2700</v>
      </c>
      <c r="R101" s="196">
        <f t="shared" si="11"/>
        <v>33200</v>
      </c>
      <c r="S101" s="189"/>
      <c r="T101" s="197"/>
      <c r="U101" s="197" t="s">
        <v>795</v>
      </c>
      <c r="V101" s="197" t="s">
        <v>795</v>
      </c>
      <c r="W101" s="197"/>
    </row>
    <row r="102" spans="1:23" s="174" customFormat="1" ht="38.25">
      <c r="A102" s="189" t="s">
        <v>121</v>
      </c>
      <c r="B102" s="220" t="s">
        <v>178</v>
      </c>
      <c r="C102" s="192"/>
      <c r="D102" s="191" t="s">
        <v>119</v>
      </c>
      <c r="E102" s="191" t="s">
        <v>115</v>
      </c>
      <c r="F102" s="190" t="s">
        <v>177</v>
      </c>
      <c r="G102" s="190" t="s">
        <v>97</v>
      </c>
      <c r="H102" s="190" t="s">
        <v>96</v>
      </c>
      <c r="I102" s="192" t="s">
        <v>126</v>
      </c>
      <c r="J102" s="192" t="s">
        <v>91</v>
      </c>
      <c r="K102" s="192" t="s">
        <v>60</v>
      </c>
      <c r="L102" s="192" t="s">
        <v>94</v>
      </c>
      <c r="M102" s="193">
        <v>10000</v>
      </c>
      <c r="N102" s="189">
        <v>1</v>
      </c>
      <c r="O102" s="194">
        <v>0</v>
      </c>
      <c r="P102" s="195">
        <f t="shared" si="9"/>
        <v>10000</v>
      </c>
      <c r="Q102" s="195">
        <f t="shared" si="10"/>
        <v>900</v>
      </c>
      <c r="R102" s="196">
        <f t="shared" si="11"/>
        <v>10900</v>
      </c>
      <c r="S102" s="189"/>
      <c r="T102" s="197"/>
      <c r="U102" s="197" t="s">
        <v>795</v>
      </c>
      <c r="V102" s="197" t="s">
        <v>795</v>
      </c>
      <c r="W102" s="197"/>
    </row>
    <row r="103" spans="1:23" s="174" customFormat="1" ht="25.5">
      <c r="A103" s="189" t="s">
        <v>138</v>
      </c>
      <c r="B103" s="220" t="s">
        <v>176</v>
      </c>
      <c r="C103" s="192" t="s">
        <v>104</v>
      </c>
      <c r="D103" s="191" t="s">
        <v>119</v>
      </c>
      <c r="E103" s="191" t="s">
        <v>115</v>
      </c>
      <c r="F103" s="190" t="s">
        <v>175</v>
      </c>
      <c r="G103" s="190" t="s">
        <v>97</v>
      </c>
      <c r="H103" s="190" t="s">
        <v>96</v>
      </c>
      <c r="I103" s="192" t="s">
        <v>91</v>
      </c>
      <c r="J103" s="192" t="s">
        <v>91</v>
      </c>
      <c r="K103" s="192" t="s">
        <v>60</v>
      </c>
      <c r="L103" s="192" t="s">
        <v>94</v>
      </c>
      <c r="M103" s="193">
        <v>3000</v>
      </c>
      <c r="N103" s="189">
        <v>1</v>
      </c>
      <c r="O103" s="194">
        <v>0</v>
      </c>
      <c r="P103" s="195">
        <f t="shared" si="9"/>
        <v>3000</v>
      </c>
      <c r="Q103" s="195">
        <f t="shared" si="10"/>
        <v>270</v>
      </c>
      <c r="R103" s="196">
        <f t="shared" si="11"/>
        <v>3270</v>
      </c>
      <c r="S103" s="189"/>
      <c r="T103" s="197"/>
      <c r="U103" s="197" t="s">
        <v>795</v>
      </c>
      <c r="V103" s="197"/>
      <c r="W103" s="197"/>
    </row>
    <row r="104" spans="1:23" s="174" customFormat="1" ht="12.75">
      <c r="A104" s="189" t="s">
        <v>121</v>
      </c>
      <c r="B104" s="220" t="s">
        <v>174</v>
      </c>
      <c r="C104" s="192"/>
      <c r="D104" s="191" t="s">
        <v>124</v>
      </c>
      <c r="E104" s="191" t="s">
        <v>115</v>
      </c>
      <c r="F104" s="190" t="s">
        <v>149</v>
      </c>
      <c r="G104" s="190" t="s">
        <v>97</v>
      </c>
      <c r="H104" s="190" t="s">
        <v>96</v>
      </c>
      <c r="I104" s="192" t="s">
        <v>126</v>
      </c>
      <c r="J104" s="192" t="s">
        <v>91</v>
      </c>
      <c r="K104" s="192" t="s">
        <v>135</v>
      </c>
      <c r="L104" s="192" t="s">
        <v>94</v>
      </c>
      <c r="M104" s="193">
        <v>250</v>
      </c>
      <c r="N104" s="189">
        <v>10</v>
      </c>
      <c r="O104" s="194">
        <v>0</v>
      </c>
      <c r="P104" s="195">
        <f t="shared" si="9"/>
        <v>2500</v>
      </c>
      <c r="Q104" s="195">
        <f t="shared" si="10"/>
        <v>225</v>
      </c>
      <c r="R104" s="196">
        <f t="shared" si="11"/>
        <v>2725</v>
      </c>
      <c r="S104" s="189"/>
      <c r="T104" s="197"/>
      <c r="U104" s="197" t="s">
        <v>795</v>
      </c>
      <c r="V104" s="197" t="s">
        <v>795</v>
      </c>
      <c r="W104" s="197"/>
    </row>
    <row r="105" spans="1:23" s="174" customFormat="1" ht="12.75">
      <c r="A105" s="189" t="s">
        <v>121</v>
      </c>
      <c r="B105" s="220" t="s">
        <v>173</v>
      </c>
      <c r="C105" s="192" t="s">
        <v>104</v>
      </c>
      <c r="D105" s="191" t="s">
        <v>124</v>
      </c>
      <c r="E105" s="191" t="s">
        <v>115</v>
      </c>
      <c r="F105" s="190" t="s">
        <v>149</v>
      </c>
      <c r="G105" s="190" t="s">
        <v>97</v>
      </c>
      <c r="H105" s="190" t="s">
        <v>96</v>
      </c>
      <c r="I105" s="192" t="s">
        <v>126</v>
      </c>
      <c r="J105" s="192" t="s">
        <v>91</v>
      </c>
      <c r="K105" s="192" t="s">
        <v>135</v>
      </c>
      <c r="L105" s="192" t="s">
        <v>94</v>
      </c>
      <c r="M105" s="193">
        <v>50000</v>
      </c>
      <c r="N105" s="189">
        <v>1</v>
      </c>
      <c r="O105" s="194">
        <v>0</v>
      </c>
      <c r="P105" s="195">
        <f t="shared" si="9"/>
        <v>50000</v>
      </c>
      <c r="Q105" s="195">
        <f t="shared" si="10"/>
        <v>4500</v>
      </c>
      <c r="R105" s="196">
        <f t="shared" si="11"/>
        <v>54500</v>
      </c>
      <c r="S105" s="189"/>
      <c r="T105" s="197"/>
      <c r="U105" s="197" t="s">
        <v>795</v>
      </c>
      <c r="V105" s="197" t="s">
        <v>795</v>
      </c>
      <c r="W105" s="197"/>
    </row>
    <row r="106" spans="1:23" s="174" customFormat="1" ht="38.25">
      <c r="A106" s="189" t="s">
        <v>138</v>
      </c>
      <c r="B106" s="220" t="s">
        <v>172</v>
      </c>
      <c r="C106" s="192" t="s">
        <v>104</v>
      </c>
      <c r="D106" s="191" t="s">
        <v>124</v>
      </c>
      <c r="E106" s="191" t="s">
        <v>115</v>
      </c>
      <c r="F106" s="190" t="s">
        <v>171</v>
      </c>
      <c r="G106" s="190" t="s">
        <v>97</v>
      </c>
      <c r="H106" s="190" t="s">
        <v>96</v>
      </c>
      <c r="I106" s="192" t="s">
        <v>126</v>
      </c>
      <c r="J106" s="192" t="s">
        <v>91</v>
      </c>
      <c r="K106" s="192" t="s">
        <v>170</v>
      </c>
      <c r="L106" s="192" t="s">
        <v>94</v>
      </c>
      <c r="M106" s="193">
        <v>8000</v>
      </c>
      <c r="N106" s="189">
        <v>2</v>
      </c>
      <c r="O106" s="194">
        <v>0</v>
      </c>
      <c r="P106" s="195">
        <f t="shared" si="9"/>
        <v>16000</v>
      </c>
      <c r="Q106" s="195">
        <f t="shared" si="10"/>
        <v>1440</v>
      </c>
      <c r="R106" s="196">
        <f t="shared" si="11"/>
        <v>17440</v>
      </c>
      <c r="S106" s="189"/>
      <c r="T106" s="197"/>
      <c r="U106" s="197" t="s">
        <v>795</v>
      </c>
      <c r="V106" s="197" t="s">
        <v>795</v>
      </c>
      <c r="W106" s="197"/>
    </row>
    <row r="107" spans="1:23" s="174" customFormat="1" ht="38.25">
      <c r="A107" s="189" t="s">
        <v>121</v>
      </c>
      <c r="B107" s="220" t="s">
        <v>169</v>
      </c>
      <c r="C107" s="192" t="s">
        <v>104</v>
      </c>
      <c r="D107" s="191" t="s">
        <v>124</v>
      </c>
      <c r="E107" s="198" t="s">
        <v>155</v>
      </c>
      <c r="F107" s="190" t="s">
        <v>168</v>
      </c>
      <c r="G107" s="190"/>
      <c r="H107" s="190" t="s">
        <v>96</v>
      </c>
      <c r="I107" s="192" t="s">
        <v>91</v>
      </c>
      <c r="J107" s="192"/>
      <c r="K107" s="192"/>
      <c r="L107" s="192" t="s">
        <v>94</v>
      </c>
      <c r="M107" s="193">
        <v>150</v>
      </c>
      <c r="N107" s="189">
        <v>10</v>
      </c>
      <c r="O107" s="194">
        <v>0</v>
      </c>
      <c r="P107" s="195">
        <f t="shared" si="9"/>
        <v>1500</v>
      </c>
      <c r="Q107" s="195">
        <f t="shared" si="10"/>
        <v>135</v>
      </c>
      <c r="R107" s="196">
        <f t="shared" si="11"/>
        <v>1635</v>
      </c>
      <c r="S107" s="189"/>
      <c r="T107" s="197"/>
      <c r="U107" s="197" t="s">
        <v>795</v>
      </c>
      <c r="V107" s="197" t="s">
        <v>795</v>
      </c>
      <c r="W107" s="197"/>
    </row>
    <row r="108" spans="1:23" s="174" customFormat="1" ht="51">
      <c r="A108" s="189" t="s">
        <v>138</v>
      </c>
      <c r="B108" s="220" t="s">
        <v>167</v>
      </c>
      <c r="C108" s="192" t="s">
        <v>104</v>
      </c>
      <c r="D108" s="191" t="s">
        <v>124</v>
      </c>
      <c r="E108" s="198" t="s">
        <v>155</v>
      </c>
      <c r="F108" s="190" t="s">
        <v>166</v>
      </c>
      <c r="G108" s="190"/>
      <c r="H108" s="190" t="s">
        <v>96</v>
      </c>
      <c r="I108" s="192" t="s">
        <v>91</v>
      </c>
      <c r="J108" s="192"/>
      <c r="K108" s="192"/>
      <c r="L108" s="192" t="s">
        <v>94</v>
      </c>
      <c r="M108" s="193">
        <v>105</v>
      </c>
      <c r="N108" s="189">
        <v>12</v>
      </c>
      <c r="O108" s="194"/>
      <c r="P108" s="195">
        <f t="shared" si="9"/>
        <v>1260</v>
      </c>
      <c r="Q108" s="195">
        <f t="shared" si="10"/>
        <v>113.39999999999999</v>
      </c>
      <c r="R108" s="196">
        <f t="shared" si="11"/>
        <v>1373.4</v>
      </c>
      <c r="S108" s="189"/>
      <c r="T108" s="197"/>
      <c r="U108" s="197" t="s">
        <v>795</v>
      </c>
      <c r="V108" s="197" t="s">
        <v>795</v>
      </c>
      <c r="W108" s="197"/>
    </row>
    <row r="109" spans="1:23" s="174" customFormat="1" ht="51">
      <c r="A109" s="199" t="s">
        <v>138</v>
      </c>
      <c r="B109" s="220" t="s">
        <v>165</v>
      </c>
      <c r="C109" s="197"/>
      <c r="D109" s="191" t="s">
        <v>124</v>
      </c>
      <c r="E109" s="191" t="s">
        <v>115</v>
      </c>
      <c r="F109" s="190" t="s">
        <v>164</v>
      </c>
      <c r="G109" s="190" t="s">
        <v>97</v>
      </c>
      <c r="H109" s="190" t="s">
        <v>96</v>
      </c>
      <c r="I109" s="192" t="s">
        <v>91</v>
      </c>
      <c r="J109" s="192" t="s">
        <v>91</v>
      </c>
      <c r="K109" s="192" t="s">
        <v>122</v>
      </c>
      <c r="L109" s="192" t="s">
        <v>94</v>
      </c>
      <c r="M109" s="193">
        <v>100</v>
      </c>
      <c r="N109" s="189">
        <v>4</v>
      </c>
      <c r="O109" s="194"/>
      <c r="P109" s="195">
        <f t="shared" si="9"/>
        <v>400</v>
      </c>
      <c r="Q109" s="195">
        <f t="shared" si="10"/>
        <v>36</v>
      </c>
      <c r="R109" s="196">
        <f t="shared" si="11"/>
        <v>436</v>
      </c>
      <c r="S109" s="189"/>
      <c r="T109" s="197"/>
      <c r="U109" s="197" t="s">
        <v>795</v>
      </c>
      <c r="V109" s="197" t="s">
        <v>795</v>
      </c>
      <c r="W109" s="197"/>
    </row>
    <row r="110" spans="1:23" s="174" customFormat="1" ht="12.75">
      <c r="A110" s="189" t="s">
        <v>138</v>
      </c>
      <c r="B110" s="220" t="s">
        <v>163</v>
      </c>
      <c r="C110" s="192" t="s">
        <v>104</v>
      </c>
      <c r="D110" s="191" t="s">
        <v>124</v>
      </c>
      <c r="E110" s="191" t="s">
        <v>115</v>
      </c>
      <c r="F110" s="190" t="s">
        <v>159</v>
      </c>
      <c r="G110" s="190" t="s">
        <v>97</v>
      </c>
      <c r="H110" s="190" t="s">
        <v>96</v>
      </c>
      <c r="I110" s="192" t="s">
        <v>91</v>
      </c>
      <c r="J110" s="192"/>
      <c r="K110" s="192"/>
      <c r="L110" s="192" t="s">
        <v>94</v>
      </c>
      <c r="M110" s="193">
        <v>10000</v>
      </c>
      <c r="N110" s="189">
        <v>1</v>
      </c>
      <c r="O110" s="194"/>
      <c r="P110" s="195">
        <f t="shared" si="9"/>
        <v>10000</v>
      </c>
      <c r="Q110" s="195">
        <f t="shared" si="10"/>
        <v>900</v>
      </c>
      <c r="R110" s="196">
        <f t="shared" si="11"/>
        <v>10900</v>
      </c>
      <c r="S110" s="189"/>
      <c r="T110" s="197"/>
      <c r="U110" s="197" t="s">
        <v>795</v>
      </c>
      <c r="V110" s="197" t="s">
        <v>795</v>
      </c>
      <c r="W110" s="197"/>
    </row>
    <row r="111" spans="1:23" s="174" customFormat="1" ht="12.75">
      <c r="A111" s="189" t="s">
        <v>138</v>
      </c>
      <c r="B111" s="220" t="s">
        <v>162</v>
      </c>
      <c r="C111" s="192" t="s">
        <v>104</v>
      </c>
      <c r="D111" s="191" t="s">
        <v>124</v>
      </c>
      <c r="E111" s="191" t="s">
        <v>115</v>
      </c>
      <c r="F111" s="190" t="s">
        <v>159</v>
      </c>
      <c r="G111" s="190" t="s">
        <v>97</v>
      </c>
      <c r="H111" s="190" t="s">
        <v>96</v>
      </c>
      <c r="I111" s="192" t="s">
        <v>126</v>
      </c>
      <c r="J111" s="192"/>
      <c r="K111" s="192"/>
      <c r="L111" s="192" t="s">
        <v>94</v>
      </c>
      <c r="M111" s="193">
        <v>5000</v>
      </c>
      <c r="N111" s="189">
        <v>3</v>
      </c>
      <c r="O111" s="194"/>
      <c r="P111" s="195">
        <f t="shared" si="9"/>
        <v>15000</v>
      </c>
      <c r="Q111" s="195">
        <f t="shared" si="10"/>
        <v>1350</v>
      </c>
      <c r="R111" s="196">
        <f t="shared" si="11"/>
        <v>16350</v>
      </c>
      <c r="S111" s="189"/>
      <c r="T111" s="197"/>
      <c r="U111" s="197" t="s">
        <v>795</v>
      </c>
      <c r="V111" s="197" t="s">
        <v>795</v>
      </c>
      <c r="W111" s="197"/>
    </row>
    <row r="112" spans="1:23" s="174" customFormat="1" ht="12.75">
      <c r="A112" s="189" t="s">
        <v>138</v>
      </c>
      <c r="B112" s="220" t="s">
        <v>161</v>
      </c>
      <c r="C112" s="192" t="s">
        <v>104</v>
      </c>
      <c r="D112" s="191" t="s">
        <v>124</v>
      </c>
      <c r="E112" s="191" t="s">
        <v>115</v>
      </c>
      <c r="F112" s="190" t="s">
        <v>159</v>
      </c>
      <c r="G112" s="190" t="s">
        <v>97</v>
      </c>
      <c r="H112" s="190" t="s">
        <v>96</v>
      </c>
      <c r="I112" s="192" t="s">
        <v>126</v>
      </c>
      <c r="J112" s="192"/>
      <c r="K112" s="192"/>
      <c r="L112" s="192" t="s">
        <v>94</v>
      </c>
      <c r="M112" s="193">
        <v>3000</v>
      </c>
      <c r="N112" s="189">
        <v>4</v>
      </c>
      <c r="O112" s="194"/>
      <c r="P112" s="195">
        <f t="shared" si="9"/>
        <v>12000</v>
      </c>
      <c r="Q112" s="195">
        <f t="shared" si="10"/>
        <v>1080</v>
      </c>
      <c r="R112" s="196">
        <f t="shared" si="11"/>
        <v>13080</v>
      </c>
      <c r="S112" s="189"/>
      <c r="T112" s="197"/>
      <c r="U112" s="197" t="s">
        <v>795</v>
      </c>
      <c r="V112" s="197" t="s">
        <v>795</v>
      </c>
      <c r="W112" s="197"/>
    </row>
    <row r="113" spans="1:23" s="174" customFormat="1" ht="12.75">
      <c r="A113" s="189" t="s">
        <v>138</v>
      </c>
      <c r="B113" s="220" t="s">
        <v>160</v>
      </c>
      <c r="C113" s="192" t="s">
        <v>104</v>
      </c>
      <c r="D113" s="191" t="s">
        <v>124</v>
      </c>
      <c r="E113" s="191" t="s">
        <v>115</v>
      </c>
      <c r="F113" s="190" t="s">
        <v>159</v>
      </c>
      <c r="G113" s="190" t="s">
        <v>97</v>
      </c>
      <c r="H113" s="190" t="s">
        <v>96</v>
      </c>
      <c r="I113" s="192" t="s">
        <v>126</v>
      </c>
      <c r="J113" s="192"/>
      <c r="K113" s="192"/>
      <c r="L113" s="192" t="s">
        <v>94</v>
      </c>
      <c r="M113" s="193">
        <v>9000</v>
      </c>
      <c r="N113" s="189">
        <v>4</v>
      </c>
      <c r="O113" s="194"/>
      <c r="P113" s="195">
        <f t="shared" si="9"/>
        <v>36000</v>
      </c>
      <c r="Q113" s="195">
        <f t="shared" si="10"/>
        <v>3240</v>
      </c>
      <c r="R113" s="196">
        <f t="shared" si="11"/>
        <v>39240</v>
      </c>
      <c r="S113" s="189"/>
      <c r="T113" s="197"/>
      <c r="U113" s="197" t="s">
        <v>795</v>
      </c>
      <c r="V113" s="197" t="s">
        <v>795</v>
      </c>
      <c r="W113" s="197"/>
    </row>
    <row r="114" spans="1:23" s="174" customFormat="1" ht="25.5">
      <c r="A114" s="189" t="s">
        <v>121</v>
      </c>
      <c r="B114" s="220" t="s">
        <v>158</v>
      </c>
      <c r="C114" s="192" t="s">
        <v>104</v>
      </c>
      <c r="D114" s="191" t="s">
        <v>124</v>
      </c>
      <c r="E114" s="191" t="s">
        <v>115</v>
      </c>
      <c r="F114" s="190" t="s">
        <v>157</v>
      </c>
      <c r="G114" s="190" t="s">
        <v>97</v>
      </c>
      <c r="H114" s="190" t="s">
        <v>96</v>
      </c>
      <c r="I114" s="192" t="s">
        <v>91</v>
      </c>
      <c r="J114" s="192"/>
      <c r="K114" s="192"/>
      <c r="L114" s="192" t="s">
        <v>94</v>
      </c>
      <c r="M114" s="193">
        <v>350</v>
      </c>
      <c r="N114" s="189">
        <v>1</v>
      </c>
      <c r="O114" s="194"/>
      <c r="P114" s="195">
        <f t="shared" si="9"/>
        <v>350</v>
      </c>
      <c r="Q114" s="195">
        <f t="shared" si="10"/>
        <v>31.5</v>
      </c>
      <c r="R114" s="196">
        <f t="shared" si="11"/>
        <v>381.5</v>
      </c>
      <c r="S114" s="189"/>
      <c r="T114" s="197"/>
      <c r="U114" s="197" t="s">
        <v>795</v>
      </c>
      <c r="V114" s="197" t="s">
        <v>795</v>
      </c>
      <c r="W114" s="197"/>
    </row>
    <row r="115" spans="1:23" s="174" customFormat="1" ht="25.5">
      <c r="A115" s="189" t="s">
        <v>138</v>
      </c>
      <c r="B115" s="220" t="s">
        <v>156</v>
      </c>
      <c r="C115" s="192" t="s">
        <v>104</v>
      </c>
      <c r="D115" s="191" t="s">
        <v>124</v>
      </c>
      <c r="E115" s="191" t="s">
        <v>155</v>
      </c>
      <c r="F115" s="190" t="s">
        <v>154</v>
      </c>
      <c r="G115" s="190" t="s">
        <v>97</v>
      </c>
      <c r="H115" s="190" t="s">
        <v>96</v>
      </c>
      <c r="I115" s="192" t="s">
        <v>91</v>
      </c>
      <c r="J115" s="192"/>
      <c r="K115" s="192"/>
      <c r="L115" s="192" t="s">
        <v>94</v>
      </c>
      <c r="M115" s="193">
        <v>61</v>
      </c>
      <c r="N115" s="189">
        <v>30</v>
      </c>
      <c r="O115" s="194"/>
      <c r="P115" s="195">
        <f t="shared" si="9"/>
        <v>1830</v>
      </c>
      <c r="Q115" s="195">
        <f t="shared" si="10"/>
        <v>164.7</v>
      </c>
      <c r="R115" s="196">
        <f t="shared" si="11"/>
        <v>1994.7</v>
      </c>
      <c r="S115" s="189"/>
      <c r="T115" s="197"/>
      <c r="U115" s="197" t="s">
        <v>795</v>
      </c>
      <c r="V115" s="197" t="s">
        <v>795</v>
      </c>
      <c r="W115" s="197"/>
    </row>
    <row r="116" spans="1:23" s="174" customFormat="1" ht="63.75">
      <c r="A116" s="189" t="s">
        <v>138</v>
      </c>
      <c r="B116" s="220" t="s">
        <v>153</v>
      </c>
      <c r="C116" s="192" t="s">
        <v>104</v>
      </c>
      <c r="D116" s="191" t="s">
        <v>152</v>
      </c>
      <c r="E116" s="191" t="s">
        <v>115</v>
      </c>
      <c r="F116" s="190" t="s">
        <v>151</v>
      </c>
      <c r="G116" s="190" t="s">
        <v>97</v>
      </c>
      <c r="H116" s="190" t="s">
        <v>96</v>
      </c>
      <c r="I116" s="192" t="s">
        <v>126</v>
      </c>
      <c r="J116" s="192" t="s">
        <v>91</v>
      </c>
      <c r="K116" s="192" t="s">
        <v>122</v>
      </c>
      <c r="L116" s="192" t="s">
        <v>94</v>
      </c>
      <c r="M116" s="193">
        <v>1250</v>
      </c>
      <c r="N116" s="189">
        <v>10</v>
      </c>
      <c r="O116" s="194">
        <v>0</v>
      </c>
      <c r="P116" s="195">
        <f t="shared" si="9"/>
        <v>12500</v>
      </c>
      <c r="Q116" s="195">
        <f t="shared" si="10"/>
        <v>1125</v>
      </c>
      <c r="R116" s="196">
        <f t="shared" si="11"/>
        <v>13625</v>
      </c>
      <c r="S116" s="189"/>
      <c r="T116" s="197"/>
      <c r="U116" s="197" t="s">
        <v>795</v>
      </c>
      <c r="V116" s="197" t="s">
        <v>795</v>
      </c>
      <c r="W116" s="197"/>
    </row>
    <row r="117" spans="1:23" s="174" customFormat="1" ht="12.75">
      <c r="A117" s="199" t="s">
        <v>138</v>
      </c>
      <c r="B117" s="220" t="s">
        <v>150</v>
      </c>
      <c r="C117" s="197"/>
      <c r="D117" s="191" t="s">
        <v>124</v>
      </c>
      <c r="E117" s="191" t="s">
        <v>115</v>
      </c>
      <c r="F117" s="190" t="s">
        <v>149</v>
      </c>
      <c r="G117" s="190" t="s">
        <v>97</v>
      </c>
      <c r="H117" s="190" t="s">
        <v>96</v>
      </c>
      <c r="I117" s="192" t="s">
        <v>126</v>
      </c>
      <c r="J117" s="192" t="s">
        <v>91</v>
      </c>
      <c r="K117" s="192">
        <v>5</v>
      </c>
      <c r="L117" s="192" t="s">
        <v>94</v>
      </c>
      <c r="M117" s="193">
        <v>1200</v>
      </c>
      <c r="N117" s="189">
        <v>5</v>
      </c>
      <c r="O117" s="194">
        <v>0</v>
      </c>
      <c r="P117" s="195">
        <f t="shared" si="9"/>
        <v>6000</v>
      </c>
      <c r="Q117" s="195">
        <f t="shared" si="10"/>
        <v>540</v>
      </c>
      <c r="R117" s="196">
        <f t="shared" si="11"/>
        <v>6540</v>
      </c>
      <c r="S117" s="189"/>
      <c r="T117" s="197"/>
      <c r="U117" s="197" t="s">
        <v>795</v>
      </c>
      <c r="V117" s="197" t="s">
        <v>795</v>
      </c>
      <c r="W117" s="197"/>
    </row>
    <row r="118" spans="1:23" s="174" customFormat="1" ht="25.5">
      <c r="A118" s="189" t="s">
        <v>121</v>
      </c>
      <c r="B118" s="220" t="s">
        <v>148</v>
      </c>
      <c r="C118" s="192" t="s">
        <v>104</v>
      </c>
      <c r="D118" s="191" t="s">
        <v>111</v>
      </c>
      <c r="E118" s="191" t="s">
        <v>115</v>
      </c>
      <c r="F118" s="190" t="s">
        <v>147</v>
      </c>
      <c r="G118" s="190" t="s">
        <v>97</v>
      </c>
      <c r="H118" s="190" t="s">
        <v>96</v>
      </c>
      <c r="I118" s="192" t="s">
        <v>91</v>
      </c>
      <c r="J118" s="192" t="s">
        <v>91</v>
      </c>
      <c r="K118" s="192"/>
      <c r="L118" s="192" t="s">
        <v>94</v>
      </c>
      <c r="M118" s="193">
        <v>11000</v>
      </c>
      <c r="N118" s="189">
        <v>1</v>
      </c>
      <c r="O118" s="194">
        <v>0</v>
      </c>
      <c r="P118" s="195">
        <f t="shared" si="9"/>
        <v>11000</v>
      </c>
      <c r="Q118" s="195">
        <f t="shared" si="10"/>
        <v>990</v>
      </c>
      <c r="R118" s="196">
        <f t="shared" si="11"/>
        <v>11990</v>
      </c>
      <c r="S118" s="189"/>
      <c r="T118" s="197"/>
      <c r="U118" s="197"/>
      <c r="V118" s="197"/>
      <c r="W118" s="197"/>
    </row>
    <row r="119" spans="1:23" s="174" customFormat="1" ht="89.25">
      <c r="A119" s="199" t="s">
        <v>138</v>
      </c>
      <c r="B119" s="220" t="s">
        <v>146</v>
      </c>
      <c r="C119" s="197"/>
      <c r="D119" s="191" t="s">
        <v>124</v>
      </c>
      <c r="E119" s="191" t="s">
        <v>115</v>
      </c>
      <c r="F119" s="190" t="s">
        <v>145</v>
      </c>
      <c r="G119" s="190" t="s">
        <v>97</v>
      </c>
      <c r="H119" s="190" t="s">
        <v>96</v>
      </c>
      <c r="I119" s="192" t="s">
        <v>126</v>
      </c>
      <c r="J119" s="192" t="s">
        <v>91</v>
      </c>
      <c r="K119" s="192">
        <v>1</v>
      </c>
      <c r="L119" s="192" t="s">
        <v>94</v>
      </c>
      <c r="M119" s="193">
        <v>65000</v>
      </c>
      <c r="N119" s="189">
        <v>1</v>
      </c>
      <c r="O119" s="194">
        <v>0</v>
      </c>
      <c r="P119" s="195">
        <f t="shared" si="9"/>
        <v>65000</v>
      </c>
      <c r="Q119" s="195">
        <f t="shared" si="10"/>
        <v>5850</v>
      </c>
      <c r="R119" s="196">
        <f t="shared" si="11"/>
        <v>70850</v>
      </c>
      <c r="S119" s="189"/>
      <c r="T119" s="197"/>
      <c r="U119" s="197"/>
      <c r="V119" s="197"/>
      <c r="W119" s="197"/>
    </row>
    <row r="120" spans="1:23" s="174" customFormat="1" ht="25.5">
      <c r="A120" s="199" t="s">
        <v>138</v>
      </c>
      <c r="B120" s="221" t="s">
        <v>144</v>
      </c>
      <c r="C120" s="197"/>
      <c r="D120" s="191" t="s">
        <v>124</v>
      </c>
      <c r="E120" s="191" t="s">
        <v>115</v>
      </c>
      <c r="F120" s="190" t="s">
        <v>143</v>
      </c>
      <c r="G120" s="190" t="s">
        <v>97</v>
      </c>
      <c r="H120" s="190" t="s">
        <v>96</v>
      </c>
      <c r="I120" s="192" t="s">
        <v>91</v>
      </c>
      <c r="J120" s="192" t="s">
        <v>91</v>
      </c>
      <c r="K120" s="192"/>
      <c r="L120" s="192" t="s">
        <v>94</v>
      </c>
      <c r="M120" s="193">
        <v>60000</v>
      </c>
      <c r="N120" s="189">
        <v>1</v>
      </c>
      <c r="O120" s="194">
        <v>0</v>
      </c>
      <c r="P120" s="195">
        <f t="shared" si="9"/>
        <v>60000</v>
      </c>
      <c r="Q120" s="195">
        <f t="shared" si="10"/>
        <v>5400</v>
      </c>
      <c r="R120" s="196">
        <f t="shared" si="11"/>
        <v>65400</v>
      </c>
      <c r="S120" s="189"/>
      <c r="T120" s="197"/>
      <c r="U120" s="197" t="s">
        <v>795</v>
      </c>
      <c r="V120" s="197" t="s">
        <v>795</v>
      </c>
      <c r="W120" s="197"/>
    </row>
    <row r="121" spans="1:23" s="174" customFormat="1" ht="38.25">
      <c r="A121" s="199" t="s">
        <v>121</v>
      </c>
      <c r="B121" s="221" t="s">
        <v>142</v>
      </c>
      <c r="C121" s="192" t="s">
        <v>104</v>
      </c>
      <c r="D121" s="191" t="s">
        <v>124</v>
      </c>
      <c r="E121" s="191" t="s">
        <v>115</v>
      </c>
      <c r="F121" s="190" t="s">
        <v>141</v>
      </c>
      <c r="G121" s="190" t="s">
        <v>97</v>
      </c>
      <c r="H121" s="190" t="s">
        <v>96</v>
      </c>
      <c r="I121" s="192" t="s">
        <v>126</v>
      </c>
      <c r="J121" s="192" t="s">
        <v>91</v>
      </c>
      <c r="K121" s="192" t="s">
        <v>140</v>
      </c>
      <c r="L121" s="192" t="s">
        <v>94</v>
      </c>
      <c r="M121" s="193">
        <v>10000</v>
      </c>
      <c r="N121" s="189">
        <v>1</v>
      </c>
      <c r="O121" s="194"/>
      <c r="P121" s="195">
        <v>10000</v>
      </c>
      <c r="Q121" s="195">
        <v>900</v>
      </c>
      <c r="R121" s="196">
        <v>10900</v>
      </c>
      <c r="S121" s="189"/>
      <c r="T121" s="197"/>
      <c r="U121" s="197" t="s">
        <v>795</v>
      </c>
      <c r="V121" s="197" t="s">
        <v>795</v>
      </c>
      <c r="W121" s="197"/>
    </row>
    <row r="122" spans="1:23" s="174" customFormat="1" ht="12.75">
      <c r="A122" s="199" t="s">
        <v>138</v>
      </c>
      <c r="B122" s="220" t="s">
        <v>139</v>
      </c>
      <c r="C122" s="192" t="s">
        <v>104</v>
      </c>
      <c r="D122" s="191" t="s">
        <v>124</v>
      </c>
      <c r="E122" s="191" t="s">
        <v>115</v>
      </c>
      <c r="F122" s="190" t="s">
        <v>136</v>
      </c>
      <c r="G122" s="190" t="s">
        <v>97</v>
      </c>
      <c r="H122" s="190" t="s">
        <v>96</v>
      </c>
      <c r="I122" s="192" t="s">
        <v>91</v>
      </c>
      <c r="J122" s="192" t="s">
        <v>91</v>
      </c>
      <c r="K122" s="192" t="s">
        <v>135</v>
      </c>
      <c r="L122" s="192" t="s">
        <v>94</v>
      </c>
      <c r="M122" s="193">
        <v>500</v>
      </c>
      <c r="N122" s="189">
        <v>3</v>
      </c>
      <c r="O122" s="194">
        <v>0</v>
      </c>
      <c r="P122" s="195">
        <f>M122*N122</f>
        <v>1500</v>
      </c>
      <c r="Q122" s="195">
        <f>P122*0.09</f>
        <v>135</v>
      </c>
      <c r="R122" s="196">
        <f>P122+Q122+O122</f>
        <v>1635</v>
      </c>
      <c r="S122" s="189"/>
      <c r="T122" s="197"/>
      <c r="U122" s="197" t="s">
        <v>795</v>
      </c>
      <c r="V122" s="197" t="s">
        <v>795</v>
      </c>
      <c r="W122" s="197"/>
    </row>
    <row r="123" spans="1:23" s="174" customFormat="1" ht="12.75">
      <c r="A123" s="199" t="s">
        <v>138</v>
      </c>
      <c r="B123" s="222" t="s">
        <v>137</v>
      </c>
      <c r="C123" s="192" t="s">
        <v>104</v>
      </c>
      <c r="D123" s="199" t="s">
        <v>124</v>
      </c>
      <c r="E123" s="191" t="s">
        <v>115</v>
      </c>
      <c r="F123" s="200" t="s">
        <v>136</v>
      </c>
      <c r="G123" s="190" t="s">
        <v>97</v>
      </c>
      <c r="H123" s="190" t="s">
        <v>96</v>
      </c>
      <c r="I123" s="199" t="s">
        <v>126</v>
      </c>
      <c r="J123" s="192" t="s">
        <v>91</v>
      </c>
      <c r="K123" s="192" t="s">
        <v>135</v>
      </c>
      <c r="L123" s="192" t="s">
        <v>94</v>
      </c>
      <c r="M123" s="201">
        <v>150</v>
      </c>
      <c r="N123" s="199">
        <v>5</v>
      </c>
      <c r="O123" s="199">
        <v>0</v>
      </c>
      <c r="P123" s="195">
        <f>M123*N123</f>
        <v>750</v>
      </c>
      <c r="Q123" s="195">
        <f>P123*0.09</f>
        <v>67.5</v>
      </c>
      <c r="R123" s="196">
        <f>P123+Q123+O123</f>
        <v>817.5</v>
      </c>
      <c r="S123" s="189"/>
      <c r="T123" s="197"/>
      <c r="U123" s="197" t="s">
        <v>795</v>
      </c>
      <c r="V123" s="197" t="s">
        <v>795</v>
      </c>
      <c r="W123" s="197"/>
    </row>
    <row r="124" spans="1:23" s="174" customFormat="1" ht="25.5">
      <c r="A124" s="189" t="s">
        <v>121</v>
      </c>
      <c r="B124" s="220" t="s">
        <v>134</v>
      </c>
      <c r="C124" s="199" t="s">
        <v>104</v>
      </c>
      <c r="D124" s="191" t="s">
        <v>119</v>
      </c>
      <c r="E124" s="191" t="s">
        <v>115</v>
      </c>
      <c r="F124" s="190" t="s">
        <v>133</v>
      </c>
      <c r="G124" s="190" t="s">
        <v>97</v>
      </c>
      <c r="H124" s="190" t="s">
        <v>96</v>
      </c>
      <c r="I124" s="192" t="s">
        <v>91</v>
      </c>
      <c r="J124" s="192" t="s">
        <v>91</v>
      </c>
      <c r="K124" s="192" t="s">
        <v>103</v>
      </c>
      <c r="L124" s="192" t="s">
        <v>94</v>
      </c>
      <c r="M124" s="193">
        <v>40000</v>
      </c>
      <c r="N124" s="189">
        <v>1</v>
      </c>
      <c r="O124" s="194">
        <v>0</v>
      </c>
      <c r="P124" s="195">
        <f>M124*N124</f>
        <v>40000</v>
      </c>
      <c r="Q124" s="195">
        <f>P124*0.09</f>
        <v>3600</v>
      </c>
      <c r="R124" s="196">
        <f>P124+Q124+O124</f>
        <v>43600</v>
      </c>
      <c r="S124" s="189"/>
      <c r="T124" s="197"/>
      <c r="U124" s="197"/>
      <c r="V124" s="197" t="s">
        <v>795</v>
      </c>
      <c r="W124" s="197"/>
    </row>
    <row r="125" spans="1:23" s="174" customFormat="1" ht="12.75">
      <c r="A125" s="202" t="s">
        <v>121</v>
      </c>
      <c r="B125" s="207" t="s">
        <v>132</v>
      </c>
      <c r="C125" s="192" t="s">
        <v>131</v>
      </c>
      <c r="D125" s="202" t="s">
        <v>130</v>
      </c>
      <c r="E125" s="191" t="s">
        <v>115</v>
      </c>
      <c r="F125" s="227" t="s">
        <v>129</v>
      </c>
      <c r="G125" s="190" t="s">
        <v>97</v>
      </c>
      <c r="H125" s="190" t="s">
        <v>96</v>
      </c>
      <c r="I125" s="202" t="s">
        <v>126</v>
      </c>
      <c r="J125" s="192" t="s">
        <v>91</v>
      </c>
      <c r="K125" s="192"/>
      <c r="L125" s="192" t="s">
        <v>94</v>
      </c>
      <c r="M125" s="203">
        <v>25000</v>
      </c>
      <c r="N125" s="202">
        <v>1</v>
      </c>
      <c r="O125" s="202"/>
      <c r="P125" s="197">
        <f>M125*N125</f>
        <v>25000</v>
      </c>
      <c r="Q125" s="197">
        <f>P125*0.09</f>
        <v>2250</v>
      </c>
      <c r="R125" s="204">
        <f>P125+Q125+O125</f>
        <v>27250</v>
      </c>
      <c r="S125" s="189"/>
      <c r="T125" s="197"/>
      <c r="U125" s="197" t="s">
        <v>795</v>
      </c>
      <c r="V125" s="197" t="s">
        <v>795</v>
      </c>
      <c r="W125" s="197"/>
    </row>
    <row r="126" spans="1:23" s="174" customFormat="1" ht="12.75">
      <c r="A126" s="202" t="s">
        <v>121</v>
      </c>
      <c r="B126" s="207" t="s">
        <v>128</v>
      </c>
      <c r="C126" s="197"/>
      <c r="D126" s="202" t="s">
        <v>124</v>
      </c>
      <c r="E126" s="202" t="s">
        <v>115</v>
      </c>
      <c r="F126" s="227" t="s">
        <v>127</v>
      </c>
      <c r="G126" s="190" t="s">
        <v>97</v>
      </c>
      <c r="H126" s="190" t="s">
        <v>96</v>
      </c>
      <c r="I126" s="202" t="s">
        <v>126</v>
      </c>
      <c r="J126" s="192" t="s">
        <v>91</v>
      </c>
      <c r="K126" s="192" t="s">
        <v>122</v>
      </c>
      <c r="L126" s="192" t="s">
        <v>94</v>
      </c>
      <c r="M126" s="203">
        <v>5000</v>
      </c>
      <c r="N126" s="202">
        <v>1</v>
      </c>
      <c r="O126" s="202"/>
      <c r="P126" s="202">
        <v>5000</v>
      </c>
      <c r="Q126" s="202">
        <v>450</v>
      </c>
      <c r="R126" s="197">
        <v>5450</v>
      </c>
      <c r="S126" s="202"/>
      <c r="T126" s="197"/>
      <c r="U126" s="197" t="s">
        <v>795</v>
      </c>
      <c r="V126" s="197" t="s">
        <v>795</v>
      </c>
      <c r="W126" s="197"/>
    </row>
    <row r="127" spans="1:23" s="174" customFormat="1" ht="51">
      <c r="A127" s="202" t="s">
        <v>121</v>
      </c>
      <c r="B127" s="207" t="s">
        <v>125</v>
      </c>
      <c r="C127" s="202" t="s">
        <v>104</v>
      </c>
      <c r="D127" s="202" t="s">
        <v>124</v>
      </c>
      <c r="E127" s="202" t="s">
        <v>115</v>
      </c>
      <c r="F127" s="228" t="s">
        <v>123</v>
      </c>
      <c r="G127" s="190" t="s">
        <v>97</v>
      </c>
      <c r="H127" s="190" t="s">
        <v>96</v>
      </c>
      <c r="I127" s="202" t="s">
        <v>91</v>
      </c>
      <c r="J127" s="192" t="s">
        <v>91</v>
      </c>
      <c r="K127" s="192" t="s">
        <v>122</v>
      </c>
      <c r="L127" s="192" t="s">
        <v>94</v>
      </c>
      <c r="M127" s="205">
        <v>10000</v>
      </c>
      <c r="N127" s="202">
        <v>1</v>
      </c>
      <c r="O127" s="202"/>
      <c r="P127" s="206">
        <v>10000</v>
      </c>
      <c r="Q127" s="202">
        <v>900</v>
      </c>
      <c r="R127" s="197">
        <v>10900</v>
      </c>
      <c r="S127" s="202"/>
      <c r="T127" s="197"/>
      <c r="U127" s="197" t="s">
        <v>795</v>
      </c>
      <c r="V127" s="197" t="s">
        <v>795</v>
      </c>
      <c r="W127" s="197"/>
    </row>
    <row r="128" spans="1:23" s="174" customFormat="1" ht="76.5">
      <c r="A128" s="202" t="s">
        <v>121</v>
      </c>
      <c r="B128" s="207" t="s">
        <v>120</v>
      </c>
      <c r="C128" s="202" t="s">
        <v>104</v>
      </c>
      <c r="D128" s="197" t="s">
        <v>119</v>
      </c>
      <c r="E128" s="197" t="s">
        <v>115</v>
      </c>
      <c r="F128" s="229" t="s">
        <v>118</v>
      </c>
      <c r="G128" s="190" t="s">
        <v>97</v>
      </c>
      <c r="H128" s="190" t="s">
        <v>96</v>
      </c>
      <c r="I128" s="202" t="s">
        <v>91</v>
      </c>
      <c r="J128" s="192" t="s">
        <v>91</v>
      </c>
      <c r="K128" s="192">
        <v>1</v>
      </c>
      <c r="L128" s="192" t="s">
        <v>94</v>
      </c>
      <c r="M128" s="205">
        <v>10000</v>
      </c>
      <c r="N128" s="202">
        <v>1</v>
      </c>
      <c r="O128" s="202"/>
      <c r="P128" s="206">
        <v>10000</v>
      </c>
      <c r="Q128" s="202"/>
      <c r="R128" s="206">
        <v>10000</v>
      </c>
      <c r="S128" s="202"/>
      <c r="T128" s="197"/>
      <c r="U128" s="197" t="s">
        <v>795</v>
      </c>
      <c r="V128" s="197"/>
      <c r="W128" s="197"/>
    </row>
    <row r="129" spans="1:23" s="174" customFormat="1" ht="51">
      <c r="A129" s="201" t="s">
        <v>100</v>
      </c>
      <c r="B129" s="223" t="s">
        <v>117</v>
      </c>
      <c r="C129" s="209" t="s">
        <v>49</v>
      </c>
      <c r="D129" s="209" t="s">
        <v>116</v>
      </c>
      <c r="E129" s="209" t="s">
        <v>115</v>
      </c>
      <c r="F129" s="230" t="s">
        <v>114</v>
      </c>
      <c r="G129" s="209" t="s">
        <v>97</v>
      </c>
      <c r="H129" s="209" t="s">
        <v>96</v>
      </c>
      <c r="I129" s="209" t="s">
        <v>107</v>
      </c>
      <c r="J129" s="201" t="s">
        <v>113</v>
      </c>
      <c r="K129" s="199">
        <v>1</v>
      </c>
      <c r="L129" s="199" t="s">
        <v>94</v>
      </c>
      <c r="M129" s="210">
        <v>50</v>
      </c>
      <c r="N129" s="201">
        <v>220</v>
      </c>
      <c r="O129" s="211">
        <f>(M129*N129)</f>
        <v>11000</v>
      </c>
      <c r="P129" s="211">
        <f>(O129*0.09125)</f>
        <v>1003.75</v>
      </c>
      <c r="Q129" s="211">
        <v>500</v>
      </c>
      <c r="R129" s="212">
        <f>SUM(O129,P129,Q129)</f>
        <v>12503.75</v>
      </c>
      <c r="S129" s="153"/>
      <c r="T129" s="213"/>
      <c r="U129" s="199" t="s">
        <v>795</v>
      </c>
      <c r="V129" s="199" t="s">
        <v>795</v>
      </c>
      <c r="W129" s="199"/>
    </row>
    <row r="130" spans="1:23" s="174" customFormat="1" ht="51">
      <c r="A130" s="201" t="s">
        <v>100</v>
      </c>
      <c r="B130" s="223" t="s">
        <v>112</v>
      </c>
      <c r="C130" s="209" t="s">
        <v>49</v>
      </c>
      <c r="D130" s="209" t="s">
        <v>111</v>
      </c>
      <c r="E130" s="209" t="s">
        <v>61</v>
      </c>
      <c r="F130" s="230" t="s">
        <v>110</v>
      </c>
      <c r="G130" s="209" t="s">
        <v>97</v>
      </c>
      <c r="H130" s="209" t="s">
        <v>96</v>
      </c>
      <c r="I130" s="209" t="s">
        <v>107</v>
      </c>
      <c r="J130" s="201" t="s">
        <v>80</v>
      </c>
      <c r="K130" s="199">
        <v>8</v>
      </c>
      <c r="L130" s="199" t="s">
        <v>94</v>
      </c>
      <c r="M130" s="210">
        <v>5800</v>
      </c>
      <c r="N130" s="201">
        <v>4</v>
      </c>
      <c r="O130" s="211">
        <f>(M130*N130)</f>
        <v>23200</v>
      </c>
      <c r="P130" s="211">
        <f>(O130*0.09125)</f>
        <v>2117</v>
      </c>
      <c r="Q130" s="211">
        <v>9000</v>
      </c>
      <c r="R130" s="212">
        <f>SUM(O130,P130,Q130)</f>
        <v>34317</v>
      </c>
      <c r="S130" s="153"/>
      <c r="T130" s="213"/>
      <c r="U130" s="199" t="s">
        <v>795</v>
      </c>
      <c r="V130" s="199" t="s">
        <v>795</v>
      </c>
      <c r="W130" s="199"/>
    </row>
    <row r="131" spans="1:23" s="174" customFormat="1" ht="25.5">
      <c r="A131" s="201" t="s">
        <v>100</v>
      </c>
      <c r="B131" s="223" t="s">
        <v>109</v>
      </c>
      <c r="C131" s="214" t="s">
        <v>49</v>
      </c>
      <c r="D131" s="214" t="s">
        <v>51</v>
      </c>
      <c r="E131" s="209" t="s">
        <v>61</v>
      </c>
      <c r="F131" s="231" t="s">
        <v>108</v>
      </c>
      <c r="G131" s="214" t="s">
        <v>97</v>
      </c>
      <c r="H131" s="214" t="s">
        <v>96</v>
      </c>
      <c r="I131" s="209" t="s">
        <v>107</v>
      </c>
      <c r="J131" s="201" t="s">
        <v>80</v>
      </c>
      <c r="K131" s="199">
        <v>2</v>
      </c>
      <c r="L131" s="199" t="s">
        <v>94</v>
      </c>
      <c r="M131" s="215">
        <v>1000</v>
      </c>
      <c r="N131" s="199">
        <v>1</v>
      </c>
      <c r="O131" s="211">
        <v>1000</v>
      </c>
      <c r="P131" s="211">
        <f>(O131*0.09125)</f>
        <v>91.25</v>
      </c>
      <c r="Q131" s="211">
        <v>20</v>
      </c>
      <c r="R131" s="212">
        <f>SUM(O131,P131,Q131)</f>
        <v>1111.25</v>
      </c>
      <c r="S131" s="153"/>
      <c r="T131" s="213"/>
      <c r="U131" s="199" t="s">
        <v>795</v>
      </c>
      <c r="V131" s="199" t="s">
        <v>795</v>
      </c>
      <c r="W131" s="199"/>
    </row>
    <row r="132" spans="1:23" s="174" customFormat="1" ht="12.75">
      <c r="A132" s="201" t="s">
        <v>106</v>
      </c>
      <c r="B132" s="223" t="s">
        <v>105</v>
      </c>
      <c r="C132" s="214" t="s">
        <v>104</v>
      </c>
      <c r="D132" s="214" t="s">
        <v>103</v>
      </c>
      <c r="E132" s="209" t="s">
        <v>102</v>
      </c>
      <c r="F132" s="231" t="s">
        <v>101</v>
      </c>
      <c r="G132" s="214" t="s">
        <v>97</v>
      </c>
      <c r="H132" s="214" t="s">
        <v>96</v>
      </c>
      <c r="I132" s="209" t="s">
        <v>95</v>
      </c>
      <c r="J132" s="201" t="s">
        <v>91</v>
      </c>
      <c r="K132" s="199">
        <v>1</v>
      </c>
      <c r="L132" s="199" t="s">
        <v>94</v>
      </c>
      <c r="M132" s="215">
        <v>18000</v>
      </c>
      <c r="N132" s="199">
        <v>1</v>
      </c>
      <c r="O132" s="211">
        <v>18000</v>
      </c>
      <c r="P132" s="211"/>
      <c r="Q132" s="211"/>
      <c r="R132" s="212">
        <v>18000</v>
      </c>
      <c r="S132" s="153"/>
      <c r="T132" s="213"/>
      <c r="U132" s="199" t="s">
        <v>795</v>
      </c>
      <c r="V132" s="199"/>
      <c r="W132" s="199"/>
    </row>
    <row r="133" spans="1:23" s="174" customFormat="1" ht="25.5">
      <c r="A133" s="201" t="s">
        <v>100</v>
      </c>
      <c r="B133" s="223" t="s">
        <v>99</v>
      </c>
      <c r="C133" s="214" t="s">
        <v>49</v>
      </c>
      <c r="D133" s="214" t="s">
        <v>50</v>
      </c>
      <c r="E133" s="214" t="s">
        <v>62</v>
      </c>
      <c r="F133" s="230" t="s">
        <v>98</v>
      </c>
      <c r="G133" s="214" t="s">
        <v>97</v>
      </c>
      <c r="H133" s="214" t="s">
        <v>96</v>
      </c>
      <c r="I133" s="214" t="s">
        <v>95</v>
      </c>
      <c r="J133" s="201" t="s">
        <v>80</v>
      </c>
      <c r="K133" s="199">
        <v>10</v>
      </c>
      <c r="L133" s="199" t="s">
        <v>94</v>
      </c>
      <c r="M133" s="216">
        <v>3000</v>
      </c>
      <c r="N133" s="199"/>
      <c r="O133" s="211">
        <v>3000</v>
      </c>
      <c r="P133" s="211">
        <f>(O133*0.09125)</f>
        <v>273.75</v>
      </c>
      <c r="Q133" s="211">
        <v>0</v>
      </c>
      <c r="R133" s="212">
        <f>SUM(O133,P133,Q133)</f>
        <v>3273.75</v>
      </c>
      <c r="S133" s="201"/>
      <c r="T133" s="201"/>
      <c r="U133" s="199"/>
      <c r="V133" s="199"/>
      <c r="W133" s="199"/>
    </row>
    <row r="134" spans="1:23" s="174" customFormat="1" ht="12.75">
      <c r="A134" s="201"/>
      <c r="B134" s="208"/>
      <c r="C134" s="214"/>
      <c r="D134" s="214"/>
      <c r="E134" s="214"/>
      <c r="F134" s="232"/>
      <c r="G134" s="214"/>
      <c r="H134" s="214"/>
      <c r="I134" s="214"/>
      <c r="J134" s="201"/>
      <c r="K134" s="199"/>
      <c r="L134" s="199" t="s">
        <v>94</v>
      </c>
      <c r="M134" s="216"/>
      <c r="N134" s="199"/>
      <c r="O134" s="211">
        <f>(M134*N134)</f>
        <v>0</v>
      </c>
      <c r="P134" s="211"/>
      <c r="Q134" s="211"/>
      <c r="R134" s="212"/>
      <c r="S134" s="201"/>
      <c r="T134" s="201"/>
      <c r="U134" s="199"/>
      <c r="V134" s="199"/>
      <c r="W134" s="199"/>
    </row>
    <row r="135" spans="1:23">
      <c r="A135" s="262" t="s">
        <v>29</v>
      </c>
      <c r="B135" s="262"/>
      <c r="C135" s="262"/>
      <c r="D135" s="262"/>
      <c r="E135" s="262"/>
      <c r="F135" s="262"/>
      <c r="G135" s="262"/>
      <c r="H135" s="262"/>
      <c r="I135" s="262"/>
      <c r="J135" s="262"/>
      <c r="K135" s="262"/>
      <c r="L135" s="262"/>
      <c r="M135" s="262"/>
      <c r="N135" s="262"/>
      <c r="O135" s="262"/>
      <c r="P135" s="262"/>
      <c r="Q135" s="262"/>
      <c r="R135" s="148">
        <f>SUM(R129:R134)</f>
        <v>69205.75</v>
      </c>
      <c r="S135" s="262"/>
      <c r="T135" s="262"/>
      <c r="U135" s="262"/>
      <c r="V135" s="262"/>
      <c r="W135" s="262"/>
    </row>
  </sheetData>
  <mergeCells count="8">
    <mergeCell ref="A135:Q135"/>
    <mergeCell ref="S135:W135"/>
    <mergeCell ref="A4:T4"/>
    <mergeCell ref="F7:F51"/>
    <mergeCell ref="B1:P1"/>
    <mergeCell ref="B2:P2"/>
    <mergeCell ref="A5:R5"/>
    <mergeCell ref="S5:W5"/>
  </mergeCells>
  <dataValidations count="1">
    <dataValidation allowBlank="1" showInputMessage="1" showErrorMessage="1" promptTitle="Enter Justification" sqref="F57:F61"/>
  </dataValidations>
  <pageMargins left="1" right="0.5" top="1" bottom="1" header="0.5" footer="0.5"/>
  <pageSetup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90" zoomScaleNormal="90" workbookViewId="0">
      <selection activeCell="C17" sqref="C17"/>
    </sheetView>
  </sheetViews>
  <sheetFormatPr defaultColWidth="11" defaultRowHeight="15.75" customHeight="1"/>
  <cols>
    <col min="1" max="1" width="9.125" style="1" customWidth="1"/>
    <col min="2" max="2" width="41.875" customWidth="1"/>
    <col min="3" max="3" width="39.375" customWidth="1"/>
    <col min="4" max="5" width="16.875" customWidth="1"/>
    <col min="6" max="6" width="13.625" customWidth="1"/>
    <col min="7" max="7" width="18.625" customWidth="1"/>
  </cols>
  <sheetData>
    <row r="1" spans="1:8">
      <c r="B1" s="252" t="s">
        <v>0</v>
      </c>
      <c r="C1" s="252"/>
      <c r="D1" s="252"/>
      <c r="E1" s="252"/>
      <c r="F1" s="252"/>
      <c r="G1" s="252"/>
    </row>
    <row r="2" spans="1:8">
      <c r="B2" s="252" t="s">
        <v>31</v>
      </c>
      <c r="C2" s="252"/>
      <c r="D2" s="252"/>
      <c r="E2" s="252"/>
      <c r="F2" s="252"/>
      <c r="G2" s="252"/>
    </row>
    <row r="3" spans="1:8">
      <c r="A3" s="258" t="s">
        <v>402</v>
      </c>
      <c r="B3" s="258"/>
      <c r="C3" s="258"/>
      <c r="D3" s="258"/>
      <c r="E3" s="258"/>
      <c r="F3" s="258"/>
      <c r="G3" s="258"/>
    </row>
    <row r="4" spans="1:8" ht="41.25" customHeight="1">
      <c r="A4" s="257" t="s">
        <v>32</v>
      </c>
      <c r="B4" s="257"/>
      <c r="C4" s="257"/>
      <c r="D4" s="257"/>
      <c r="E4" s="257"/>
      <c r="F4" s="257"/>
      <c r="G4" s="257"/>
    </row>
    <row r="5" spans="1:8" s="5" customFormat="1" ht="32.1" customHeight="1">
      <c r="A5" s="259" t="s">
        <v>4</v>
      </c>
      <c r="B5" s="260"/>
      <c r="C5" s="260"/>
      <c r="D5" s="260"/>
      <c r="E5" s="260"/>
      <c r="F5" s="260"/>
      <c r="G5" s="261"/>
    </row>
    <row r="6" spans="1:8" s="2" customFormat="1" ht="48">
      <c r="A6" s="16" t="s">
        <v>6</v>
      </c>
      <c r="B6" s="17" t="s">
        <v>7</v>
      </c>
      <c r="C6" s="17" t="s">
        <v>33</v>
      </c>
      <c r="D6" s="16" t="s">
        <v>34</v>
      </c>
      <c r="E6" s="16" t="s">
        <v>35</v>
      </c>
      <c r="F6" s="16" t="s">
        <v>36</v>
      </c>
      <c r="G6" s="16" t="s">
        <v>5</v>
      </c>
      <c r="H6" s="3"/>
    </row>
    <row r="7" spans="1:8" s="5" customFormat="1" ht="12.75">
      <c r="A7" s="4" t="s">
        <v>336</v>
      </c>
      <c r="B7" s="12" t="s">
        <v>401</v>
      </c>
      <c r="C7" s="12"/>
      <c r="D7" s="49" t="s">
        <v>131</v>
      </c>
      <c r="E7" s="25" t="s">
        <v>397</v>
      </c>
      <c r="F7" s="11">
        <v>5000</v>
      </c>
      <c r="G7" s="23"/>
    </row>
    <row r="8" spans="1:8" s="5" customFormat="1" ht="12.75">
      <c r="A8" s="4" t="s">
        <v>336</v>
      </c>
      <c r="B8" s="12" t="s">
        <v>400</v>
      </c>
      <c r="C8" s="12"/>
      <c r="D8" s="49" t="s">
        <v>131</v>
      </c>
      <c r="E8" s="25" t="s">
        <v>397</v>
      </c>
      <c r="F8" s="11">
        <v>6000</v>
      </c>
      <c r="G8" s="23"/>
    </row>
    <row r="9" spans="1:8" s="5" customFormat="1" ht="12.75">
      <c r="A9" s="4" t="s">
        <v>336</v>
      </c>
      <c r="B9" s="25" t="s">
        <v>399</v>
      </c>
      <c r="C9" s="13"/>
      <c r="D9" s="49" t="s">
        <v>131</v>
      </c>
      <c r="E9" s="25" t="s">
        <v>397</v>
      </c>
      <c r="F9" s="11">
        <v>28480</v>
      </c>
      <c r="G9" s="23"/>
    </row>
    <row r="10" spans="1:8" s="2" customFormat="1" ht="13.5" customHeight="1">
      <c r="A10" s="4" t="s">
        <v>336</v>
      </c>
      <c r="B10" s="13" t="s">
        <v>398</v>
      </c>
      <c r="C10" s="13"/>
      <c r="D10" s="49" t="s">
        <v>131</v>
      </c>
      <c r="E10" s="25" t="s">
        <v>397</v>
      </c>
      <c r="F10" s="11">
        <v>2000000</v>
      </c>
      <c r="G10" s="4"/>
    </row>
    <row r="11" spans="1:8" s="2" customFormat="1" ht="30" customHeight="1">
      <c r="A11" s="4" t="s">
        <v>394</v>
      </c>
      <c r="B11" s="12" t="s">
        <v>396</v>
      </c>
      <c r="C11" s="12" t="s">
        <v>395</v>
      </c>
      <c r="D11" s="4" t="s">
        <v>49</v>
      </c>
      <c r="E11" s="4" t="s">
        <v>201</v>
      </c>
      <c r="F11" s="54">
        <v>2500</v>
      </c>
      <c r="G11" s="58"/>
    </row>
    <row r="12" spans="1:8" s="2" customFormat="1" ht="47.1" customHeight="1">
      <c r="A12" s="4" t="s">
        <v>394</v>
      </c>
      <c r="B12" s="12" t="s">
        <v>393</v>
      </c>
      <c r="C12" s="12" t="s">
        <v>392</v>
      </c>
      <c r="D12" s="25" t="s">
        <v>49</v>
      </c>
      <c r="E12" s="4" t="s">
        <v>201</v>
      </c>
      <c r="F12" s="54">
        <v>7500</v>
      </c>
      <c r="G12" s="58"/>
    </row>
    <row r="13" spans="1:8" s="2" customFormat="1" ht="13.5" customHeight="1">
      <c r="A13" s="4" t="s">
        <v>199</v>
      </c>
      <c r="B13" s="12" t="s">
        <v>391</v>
      </c>
      <c r="C13" s="12" t="s">
        <v>390</v>
      </c>
      <c r="D13" s="7" t="s">
        <v>49</v>
      </c>
      <c r="E13" s="7" t="s">
        <v>104</v>
      </c>
      <c r="F13" s="11">
        <v>163000</v>
      </c>
      <c r="G13" s="23"/>
    </row>
    <row r="14" spans="1:8" s="2" customFormat="1" ht="13.5" customHeight="1">
      <c r="A14" s="29"/>
      <c r="B14" s="50"/>
      <c r="C14" s="30"/>
      <c r="D14" s="56"/>
      <c r="E14" s="57"/>
      <c r="F14" s="32"/>
      <c r="G14" s="29"/>
    </row>
    <row r="15" spans="1:8" s="2" customFormat="1" ht="13.5" customHeight="1">
      <c r="A15" s="29"/>
      <c r="C15" s="30"/>
      <c r="D15" s="56"/>
      <c r="E15" s="30" t="s">
        <v>389</v>
      </c>
      <c r="F15" s="32"/>
      <c r="G15" s="29"/>
    </row>
    <row r="16" spans="1:8" s="15" customFormat="1" ht="28.35" customHeight="1">
      <c r="A16" s="256" t="s">
        <v>29</v>
      </c>
      <c r="B16" s="256"/>
      <c r="C16" s="256"/>
      <c r="D16" s="256"/>
      <c r="E16" s="41"/>
      <c r="F16" s="34">
        <f>SUM(F7:F15)</f>
        <v>2212480</v>
      </c>
      <c r="G16" s="41"/>
    </row>
    <row r="17" customFormat="1"/>
  </sheetData>
  <mergeCells count="6">
    <mergeCell ref="A16:D16"/>
    <mergeCell ref="B1:G1"/>
    <mergeCell ref="B2:G2"/>
    <mergeCell ref="A4:G4"/>
    <mergeCell ref="A3:G3"/>
    <mergeCell ref="A5:G5"/>
  </mergeCells>
  <pageMargins left="1" right="0.5" top="1" bottom="1" header="0.5" footer="0.5"/>
  <pageSetup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40"/>
  <sheetViews>
    <sheetView zoomScale="85" zoomScaleNormal="85" workbookViewId="0">
      <selection activeCell="J31" sqref="J31"/>
    </sheetView>
  </sheetViews>
  <sheetFormatPr defaultColWidth="10" defaultRowHeight="12.75"/>
  <cols>
    <col min="1" max="1" width="9.5" style="282" customWidth="1"/>
    <col min="2" max="2" width="24.625" style="282" customWidth="1"/>
    <col min="3" max="3" width="1.5" style="355" customWidth="1"/>
    <col min="4" max="4" width="12.5" style="282" customWidth="1"/>
    <col min="5" max="5" width="12.25" style="282" customWidth="1"/>
    <col min="6" max="8" width="12.125" style="282" customWidth="1"/>
    <col min="9" max="9" width="13.375" style="282" customWidth="1"/>
    <col min="10" max="10" width="12.125" style="282" customWidth="1"/>
    <col min="11" max="11" width="12.875" style="282" customWidth="1"/>
    <col min="12" max="14" width="12.125" style="282" customWidth="1"/>
    <col min="15" max="15" width="10" style="282" bestFit="1" customWidth="1"/>
    <col min="16" max="16384" width="10" style="282"/>
  </cols>
  <sheetData>
    <row r="1" spans="1:202" s="359" customFormat="1" ht="20.100000000000001" customHeight="1">
      <c r="A1" s="356"/>
      <c r="B1" s="357" t="s">
        <v>799</v>
      </c>
      <c r="C1" s="279"/>
      <c r="D1" s="358" t="s">
        <v>872</v>
      </c>
      <c r="E1" s="358" t="s">
        <v>801</v>
      </c>
      <c r="F1" s="358" t="s">
        <v>802</v>
      </c>
      <c r="G1" s="358" t="s">
        <v>808</v>
      </c>
      <c r="H1" s="358" t="s">
        <v>809</v>
      </c>
      <c r="I1" s="358" t="s">
        <v>803</v>
      </c>
      <c r="J1" s="358" t="s">
        <v>804</v>
      </c>
      <c r="K1" s="358" t="s">
        <v>805</v>
      </c>
      <c r="L1" s="358" t="s">
        <v>806</v>
      </c>
      <c r="M1" s="358" t="s">
        <v>807</v>
      </c>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c r="DV1" s="282"/>
      <c r="DW1" s="282"/>
      <c r="DX1" s="282"/>
      <c r="DY1" s="282"/>
      <c r="DZ1" s="282"/>
      <c r="EA1" s="282"/>
      <c r="EB1" s="282"/>
      <c r="EC1" s="282"/>
      <c r="ED1" s="282"/>
      <c r="EE1" s="282"/>
      <c r="EF1" s="282"/>
      <c r="EG1" s="282"/>
      <c r="EH1" s="282"/>
      <c r="EI1" s="282"/>
      <c r="EJ1" s="282"/>
      <c r="EK1" s="282"/>
      <c r="EL1" s="282"/>
      <c r="EM1" s="282"/>
      <c r="EN1" s="282"/>
      <c r="EO1" s="282"/>
      <c r="EP1" s="282"/>
      <c r="EQ1" s="282"/>
      <c r="ER1" s="282"/>
      <c r="ES1" s="282"/>
      <c r="ET1" s="282"/>
      <c r="EU1" s="282"/>
      <c r="EV1" s="282"/>
      <c r="EW1" s="282"/>
      <c r="EX1" s="282"/>
      <c r="EY1" s="282"/>
      <c r="EZ1" s="282"/>
      <c r="FA1" s="282"/>
      <c r="FB1" s="282"/>
      <c r="FC1" s="282"/>
      <c r="FD1" s="282"/>
      <c r="FE1" s="282"/>
      <c r="FF1" s="282"/>
      <c r="FG1" s="282"/>
      <c r="FH1" s="282"/>
      <c r="FI1" s="282"/>
      <c r="FJ1" s="282"/>
      <c r="FK1" s="282"/>
      <c r="FL1" s="282"/>
      <c r="FM1" s="282"/>
      <c r="FN1" s="282"/>
      <c r="FO1" s="282"/>
      <c r="FP1" s="282"/>
      <c r="FQ1" s="282"/>
      <c r="FR1" s="282"/>
      <c r="FS1" s="282"/>
      <c r="FT1" s="282"/>
      <c r="FU1" s="282"/>
      <c r="FV1" s="282"/>
      <c r="FW1" s="282"/>
      <c r="FX1" s="282"/>
      <c r="FY1" s="282"/>
      <c r="FZ1" s="282"/>
      <c r="GA1" s="282"/>
      <c r="GB1" s="282"/>
      <c r="GC1" s="282"/>
      <c r="GD1" s="282"/>
      <c r="GE1" s="282"/>
      <c r="GF1" s="282"/>
      <c r="GG1" s="282"/>
      <c r="GH1" s="282"/>
      <c r="GI1" s="282"/>
      <c r="GJ1" s="282"/>
      <c r="GK1" s="282"/>
      <c r="GL1" s="282"/>
      <c r="GM1" s="282"/>
      <c r="GN1" s="282"/>
      <c r="GO1" s="282"/>
      <c r="GP1" s="282"/>
      <c r="GQ1" s="282"/>
      <c r="GR1" s="282"/>
      <c r="GS1" s="282"/>
      <c r="GT1" s="282"/>
    </row>
    <row r="2" spans="1:202" s="359" customFormat="1" ht="20.100000000000001" customHeight="1">
      <c r="A2" s="360"/>
      <c r="B2" s="361" t="s">
        <v>810</v>
      </c>
      <c r="C2" s="362"/>
      <c r="D2" s="363"/>
      <c r="E2" s="363"/>
      <c r="F2" s="363"/>
      <c r="G2" s="363"/>
      <c r="H2" s="363"/>
      <c r="I2" s="363"/>
      <c r="J2" s="363"/>
      <c r="K2" s="363"/>
      <c r="L2" s="363"/>
      <c r="M2" s="363"/>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row>
    <row r="3" spans="1:202" s="359" customFormat="1" ht="20.100000000000001" customHeight="1">
      <c r="A3" s="360"/>
      <c r="B3" s="364" t="s">
        <v>822</v>
      </c>
      <c r="C3" s="362"/>
      <c r="D3" s="365"/>
      <c r="E3" s="365"/>
      <c r="F3" s="365"/>
      <c r="G3" s="365"/>
      <c r="H3" s="365"/>
      <c r="I3" s="365"/>
      <c r="J3" s="365"/>
      <c r="K3" s="365"/>
      <c r="L3" s="365"/>
      <c r="M3" s="365"/>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c r="DV3" s="282"/>
      <c r="DW3" s="282"/>
      <c r="DX3" s="282"/>
      <c r="DY3" s="282"/>
      <c r="DZ3" s="282"/>
      <c r="EA3" s="282"/>
      <c r="EB3" s="282"/>
      <c r="EC3" s="282"/>
      <c r="ED3" s="282"/>
      <c r="EE3" s="282"/>
      <c r="EF3" s="282"/>
      <c r="EG3" s="282"/>
      <c r="EH3" s="282"/>
      <c r="EI3" s="282"/>
      <c r="EJ3" s="282"/>
      <c r="EK3" s="282"/>
      <c r="EL3" s="282"/>
      <c r="EM3" s="282"/>
      <c r="EN3" s="282"/>
      <c r="EO3" s="282"/>
      <c r="EP3" s="282"/>
      <c r="EQ3" s="282"/>
      <c r="ER3" s="282"/>
      <c r="ES3" s="282"/>
      <c r="ET3" s="282"/>
      <c r="EU3" s="282"/>
      <c r="EV3" s="282"/>
      <c r="EW3" s="282"/>
      <c r="EX3" s="282"/>
      <c r="EY3" s="282"/>
      <c r="EZ3" s="282"/>
      <c r="FA3" s="282"/>
      <c r="FB3" s="282"/>
      <c r="FC3" s="282"/>
      <c r="FD3" s="282"/>
      <c r="FE3" s="282"/>
      <c r="FF3" s="282"/>
      <c r="FG3" s="282"/>
      <c r="FH3" s="282"/>
      <c r="FI3" s="282"/>
      <c r="FJ3" s="282"/>
      <c r="FK3" s="282"/>
      <c r="FL3" s="282"/>
      <c r="FM3" s="282"/>
      <c r="FN3" s="282"/>
      <c r="FO3" s="282"/>
      <c r="FP3" s="282"/>
      <c r="FQ3" s="282"/>
      <c r="FR3" s="282"/>
      <c r="FS3" s="282"/>
      <c r="FT3" s="282"/>
      <c r="FU3" s="282"/>
      <c r="FV3" s="282"/>
      <c r="FW3" s="282"/>
      <c r="FX3" s="282"/>
      <c r="FY3" s="282"/>
      <c r="FZ3" s="282"/>
      <c r="GA3" s="282"/>
      <c r="GB3" s="282"/>
      <c r="GC3" s="282"/>
      <c r="GD3" s="282"/>
      <c r="GE3" s="282"/>
      <c r="GF3" s="282"/>
      <c r="GG3" s="282"/>
      <c r="GH3" s="282"/>
      <c r="GI3" s="282"/>
      <c r="GJ3" s="282"/>
      <c r="GK3" s="282"/>
      <c r="GL3" s="282"/>
      <c r="GM3" s="282"/>
      <c r="GN3" s="282"/>
      <c r="GO3" s="282"/>
      <c r="GP3" s="282"/>
      <c r="GQ3" s="282"/>
      <c r="GR3" s="282"/>
      <c r="GS3" s="282"/>
      <c r="GT3" s="282"/>
    </row>
    <row r="4" spans="1:202" s="359" customFormat="1" ht="20.100000000000001" customHeight="1">
      <c r="A4" s="360"/>
      <c r="B4" s="364" t="s">
        <v>823</v>
      </c>
      <c r="C4" s="362"/>
      <c r="D4" s="366"/>
      <c r="E4" s="366">
        <v>237095</v>
      </c>
      <c r="F4" s="366">
        <v>237046</v>
      </c>
      <c r="G4" s="366">
        <v>237052</v>
      </c>
      <c r="H4" s="366">
        <v>237053</v>
      </c>
      <c r="I4" s="366">
        <v>237078</v>
      </c>
      <c r="J4" s="366">
        <v>237094</v>
      </c>
      <c r="K4" s="366">
        <v>237050</v>
      </c>
      <c r="L4" s="366">
        <v>237071</v>
      </c>
      <c r="M4" s="366">
        <v>237051</v>
      </c>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c r="DV4" s="282"/>
      <c r="DW4" s="282"/>
      <c r="DX4" s="282"/>
      <c r="DY4" s="282"/>
      <c r="DZ4" s="282"/>
      <c r="EA4" s="282"/>
      <c r="EB4" s="282"/>
      <c r="EC4" s="282"/>
      <c r="ED4" s="282"/>
      <c r="EE4" s="282"/>
      <c r="EF4" s="282"/>
      <c r="EG4" s="282"/>
      <c r="EH4" s="282"/>
      <c r="EI4" s="282"/>
      <c r="EJ4" s="282"/>
      <c r="EK4" s="282"/>
      <c r="EL4" s="282"/>
      <c r="EM4" s="282"/>
      <c r="EN4" s="282"/>
      <c r="EO4" s="282"/>
      <c r="EP4" s="282"/>
      <c r="EQ4" s="282"/>
      <c r="ER4" s="282"/>
      <c r="ES4" s="282"/>
      <c r="ET4" s="282"/>
      <c r="EU4" s="282"/>
      <c r="EV4" s="282"/>
      <c r="EW4" s="282"/>
      <c r="EX4" s="282"/>
      <c r="EY4" s="282"/>
      <c r="EZ4" s="282"/>
      <c r="FA4" s="282"/>
      <c r="FB4" s="282"/>
      <c r="FC4" s="282"/>
      <c r="FD4" s="282"/>
      <c r="FE4" s="282"/>
      <c r="FF4" s="282"/>
      <c r="FG4" s="282"/>
      <c r="FH4" s="282"/>
      <c r="FI4" s="282"/>
      <c r="FJ4" s="282"/>
      <c r="FK4" s="282"/>
      <c r="FL4" s="282"/>
      <c r="FM4" s="282"/>
      <c r="FN4" s="282"/>
      <c r="FO4" s="282"/>
      <c r="FP4" s="282"/>
      <c r="FQ4" s="282"/>
      <c r="FR4" s="282"/>
      <c r="FS4" s="282"/>
      <c r="FT4" s="282"/>
      <c r="FU4" s="282"/>
      <c r="FV4" s="282"/>
      <c r="FW4" s="282"/>
      <c r="FX4" s="282"/>
      <c r="FY4" s="282"/>
      <c r="FZ4" s="282"/>
      <c r="GA4" s="282"/>
      <c r="GB4" s="282"/>
      <c r="GC4" s="282"/>
      <c r="GD4" s="282"/>
      <c r="GE4" s="282"/>
      <c r="GF4" s="282"/>
      <c r="GG4" s="282"/>
      <c r="GH4" s="282"/>
      <c r="GI4" s="282"/>
      <c r="GJ4" s="282"/>
      <c r="GK4" s="282"/>
      <c r="GL4" s="282"/>
      <c r="GM4" s="282"/>
      <c r="GN4" s="282"/>
      <c r="GO4" s="282"/>
      <c r="GP4" s="282"/>
      <c r="GQ4" s="282"/>
      <c r="GR4" s="282"/>
      <c r="GS4" s="282"/>
      <c r="GT4" s="282"/>
    </row>
    <row r="5" spans="1:202" s="359" customFormat="1" ht="20.100000000000001" customHeight="1">
      <c r="A5" s="360"/>
      <c r="B5" s="364" t="s">
        <v>824</v>
      </c>
      <c r="C5" s="362"/>
      <c r="D5" s="367"/>
      <c r="E5" s="367" t="s">
        <v>826</v>
      </c>
      <c r="F5" s="367" t="s">
        <v>827</v>
      </c>
      <c r="G5" s="367" t="s">
        <v>833</v>
      </c>
      <c r="H5" s="367" t="s">
        <v>834</v>
      </c>
      <c r="I5" s="367" t="s">
        <v>828</v>
      </c>
      <c r="J5" s="367" t="s">
        <v>829</v>
      </c>
      <c r="K5" s="367" t="s">
        <v>830</v>
      </c>
      <c r="L5" s="367" t="s">
        <v>831</v>
      </c>
      <c r="M5" s="367" t="s">
        <v>832</v>
      </c>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2"/>
      <c r="DK5" s="282"/>
      <c r="DL5" s="282"/>
      <c r="DM5" s="282"/>
      <c r="DN5" s="282"/>
      <c r="DO5" s="282"/>
      <c r="DP5" s="282"/>
      <c r="DQ5" s="282"/>
      <c r="DR5" s="282"/>
      <c r="DS5" s="282"/>
      <c r="DT5" s="282"/>
      <c r="DU5" s="282"/>
      <c r="DV5" s="282"/>
      <c r="DW5" s="282"/>
      <c r="DX5" s="282"/>
      <c r="DY5" s="282"/>
      <c r="DZ5" s="282"/>
      <c r="EA5" s="282"/>
      <c r="EB5" s="282"/>
      <c r="EC5" s="282"/>
      <c r="ED5" s="282"/>
      <c r="EE5" s="282"/>
      <c r="EF5" s="282"/>
      <c r="EG5" s="282"/>
      <c r="EH5" s="282"/>
      <c r="EI5" s="282"/>
      <c r="EJ5" s="282"/>
      <c r="EK5" s="282"/>
      <c r="EL5" s="282"/>
      <c r="EM5" s="282"/>
      <c r="EN5" s="282"/>
      <c r="EO5" s="282"/>
      <c r="EP5" s="282"/>
      <c r="EQ5" s="282"/>
      <c r="ER5" s="282"/>
      <c r="ES5" s="282"/>
      <c r="ET5" s="282"/>
      <c r="EU5" s="282"/>
      <c r="EV5" s="282"/>
      <c r="EW5" s="282"/>
      <c r="EX5" s="282"/>
      <c r="EY5" s="282"/>
      <c r="EZ5" s="282"/>
      <c r="FA5" s="282"/>
      <c r="FB5" s="282"/>
      <c r="FC5" s="282"/>
      <c r="FD5" s="282"/>
      <c r="FE5" s="282"/>
      <c r="FF5" s="282"/>
      <c r="FG5" s="282"/>
      <c r="FH5" s="282"/>
      <c r="FI5" s="282"/>
      <c r="FJ5" s="282"/>
      <c r="FK5" s="282"/>
      <c r="FL5" s="282"/>
      <c r="FM5" s="282"/>
      <c r="FN5" s="282"/>
      <c r="FO5" s="282"/>
      <c r="FP5" s="282"/>
      <c r="FQ5" s="282"/>
      <c r="FR5" s="282"/>
      <c r="FS5" s="282"/>
      <c r="FT5" s="282"/>
      <c r="FU5" s="282"/>
      <c r="FV5" s="282"/>
      <c r="FW5" s="282"/>
      <c r="FX5" s="282"/>
      <c r="FY5" s="282"/>
      <c r="FZ5" s="282"/>
      <c r="GA5" s="282"/>
      <c r="GB5" s="282"/>
      <c r="GC5" s="282"/>
      <c r="GD5" s="282"/>
      <c r="GE5" s="282"/>
      <c r="GF5" s="282"/>
      <c r="GG5" s="282"/>
      <c r="GH5" s="282"/>
      <c r="GI5" s="282"/>
      <c r="GJ5" s="282"/>
      <c r="GK5" s="282"/>
      <c r="GL5" s="282"/>
      <c r="GM5" s="282"/>
      <c r="GN5" s="282"/>
      <c r="GO5" s="282"/>
      <c r="GP5" s="282"/>
      <c r="GQ5" s="282"/>
      <c r="GR5" s="282"/>
      <c r="GS5" s="282"/>
      <c r="GT5" s="282"/>
    </row>
    <row r="6" spans="1:202" ht="20.100000000000001" customHeight="1">
      <c r="A6" s="368" t="s">
        <v>836</v>
      </c>
      <c r="B6" s="369" t="s">
        <v>837</v>
      </c>
      <c r="C6" s="285"/>
      <c r="D6" s="370"/>
      <c r="E6" s="370"/>
      <c r="F6" s="370"/>
      <c r="G6" s="370"/>
      <c r="H6" s="370"/>
      <c r="I6" s="370"/>
      <c r="J6" s="370"/>
      <c r="K6" s="370"/>
      <c r="L6" s="370"/>
      <c r="M6" s="370"/>
    </row>
    <row r="7" spans="1:202" s="374" customFormat="1" ht="6.95" customHeight="1">
      <c r="A7" s="371"/>
      <c r="B7" s="372"/>
      <c r="C7" s="371"/>
      <c r="D7" s="373"/>
      <c r="E7" s="373"/>
      <c r="F7" s="373"/>
      <c r="G7" s="373"/>
      <c r="H7" s="373"/>
      <c r="I7" s="373"/>
      <c r="J7" s="373"/>
      <c r="K7" s="373"/>
      <c r="L7" s="373"/>
      <c r="M7" s="373"/>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c r="FI7" s="282"/>
      <c r="FJ7" s="282"/>
      <c r="FK7" s="282"/>
      <c r="FL7" s="282"/>
      <c r="FM7" s="282"/>
      <c r="FN7" s="282"/>
      <c r="FO7" s="282"/>
      <c r="FP7" s="282"/>
      <c r="FQ7" s="282"/>
      <c r="FR7" s="282"/>
      <c r="FS7" s="282"/>
      <c r="FT7" s="282"/>
      <c r="FU7" s="282"/>
      <c r="FV7" s="282"/>
      <c r="FW7" s="282"/>
      <c r="FX7" s="282"/>
      <c r="FY7" s="282"/>
      <c r="FZ7" s="282"/>
      <c r="GA7" s="282"/>
      <c r="GB7" s="282"/>
      <c r="GC7" s="282"/>
      <c r="GD7" s="282"/>
      <c r="GE7" s="282"/>
      <c r="GF7" s="282"/>
      <c r="GG7" s="282"/>
      <c r="GH7" s="282"/>
      <c r="GI7" s="282"/>
      <c r="GJ7" s="282"/>
      <c r="GK7" s="282"/>
      <c r="GL7" s="282"/>
      <c r="GM7" s="282"/>
      <c r="GN7" s="282"/>
      <c r="GO7" s="282"/>
      <c r="GP7" s="282"/>
      <c r="GQ7" s="282"/>
      <c r="GR7" s="282"/>
      <c r="GS7" s="282"/>
      <c r="GT7" s="282"/>
    </row>
    <row r="8" spans="1:202" ht="20.100000000000001" customHeight="1">
      <c r="A8" s="368">
        <v>1000</v>
      </c>
      <c r="B8" s="375" t="s">
        <v>838</v>
      </c>
      <c r="C8" s="285"/>
      <c r="D8" s="376"/>
      <c r="E8" s="376"/>
      <c r="F8" s="376"/>
      <c r="G8" s="376"/>
      <c r="H8" s="376"/>
      <c r="I8" s="377"/>
      <c r="J8" s="378">
        <v>3000</v>
      </c>
      <c r="K8" s="376"/>
      <c r="L8" s="376"/>
      <c r="M8" s="379"/>
    </row>
    <row r="9" spans="1:202" ht="20.100000000000001" customHeight="1">
      <c r="A9" s="368">
        <v>2000</v>
      </c>
      <c r="B9" s="375" t="s">
        <v>839</v>
      </c>
      <c r="C9" s="285"/>
      <c r="D9" s="376">
        <v>16000</v>
      </c>
      <c r="E9" s="376">
        <v>5000</v>
      </c>
      <c r="F9" s="380">
        <v>5000</v>
      </c>
      <c r="G9" s="378"/>
      <c r="H9" s="376"/>
      <c r="I9" s="380">
        <v>5000</v>
      </c>
      <c r="J9" s="380">
        <v>6500</v>
      </c>
      <c r="K9" s="380">
        <v>6500</v>
      </c>
      <c r="L9" s="380">
        <v>5000</v>
      </c>
      <c r="M9" s="381">
        <v>5000</v>
      </c>
    </row>
    <row r="10" spans="1:202" ht="20.100000000000001" customHeight="1">
      <c r="A10" s="368">
        <v>3000</v>
      </c>
      <c r="B10" s="375" t="s">
        <v>840</v>
      </c>
      <c r="C10" s="285"/>
      <c r="D10" s="376">
        <v>234</v>
      </c>
      <c r="E10" s="376">
        <v>35</v>
      </c>
      <c r="F10" s="380">
        <f>F9*0.7%</f>
        <v>34.999999999999993</v>
      </c>
      <c r="G10" s="378"/>
      <c r="H10" s="376"/>
      <c r="I10" s="380">
        <f>I9*0.7%</f>
        <v>34.999999999999993</v>
      </c>
      <c r="J10" s="380">
        <f>J9*0.7%</f>
        <v>45.499999999999993</v>
      </c>
      <c r="K10" s="380">
        <f>K9*0.7%</f>
        <v>45.499999999999993</v>
      </c>
      <c r="L10" s="380">
        <f>L9*0.7%</f>
        <v>34.999999999999993</v>
      </c>
      <c r="M10" s="381">
        <f>M9*0.7%</f>
        <v>34.999999999999993</v>
      </c>
    </row>
    <row r="11" spans="1:202" ht="20.100000000000001" customHeight="1">
      <c r="A11" s="368">
        <v>4000</v>
      </c>
      <c r="B11" s="375" t="s">
        <v>841</v>
      </c>
      <c r="C11" s="285"/>
      <c r="D11" s="376">
        <v>1000</v>
      </c>
      <c r="E11" s="376">
        <v>1000</v>
      </c>
      <c r="F11" s="378">
        <v>1500</v>
      </c>
      <c r="G11" s="378"/>
      <c r="H11" s="378">
        <v>1500</v>
      </c>
      <c r="I11" s="378"/>
      <c r="J11" s="378"/>
      <c r="K11" s="378">
        <v>5000</v>
      </c>
      <c r="L11" s="378">
        <v>1200</v>
      </c>
      <c r="M11" s="382">
        <v>900</v>
      </c>
    </row>
    <row r="12" spans="1:202" ht="20.100000000000001" customHeight="1">
      <c r="A12" s="368">
        <v>5000</v>
      </c>
      <c r="B12" s="375" t="s">
        <v>842</v>
      </c>
      <c r="C12" s="285"/>
      <c r="D12" s="376">
        <v>1000</v>
      </c>
      <c r="E12" s="376">
        <v>750</v>
      </c>
      <c r="F12" s="378">
        <v>1500</v>
      </c>
      <c r="G12" s="378">
        <v>1000</v>
      </c>
      <c r="H12" s="378">
        <v>2500</v>
      </c>
      <c r="I12" s="378">
        <v>2500</v>
      </c>
      <c r="J12" s="378">
        <v>13000</v>
      </c>
      <c r="K12" s="378">
        <v>2500</v>
      </c>
      <c r="L12" s="378">
        <v>1000</v>
      </c>
      <c r="M12" s="382">
        <v>1000</v>
      </c>
    </row>
    <row r="13" spans="1:202" ht="20.100000000000001" customHeight="1">
      <c r="A13" s="368">
        <v>6000</v>
      </c>
      <c r="B13" s="375" t="s">
        <v>843</v>
      </c>
      <c r="C13" s="285"/>
      <c r="D13" s="376"/>
      <c r="E13" s="376">
        <v>6500</v>
      </c>
      <c r="F13" s="378">
        <v>15000</v>
      </c>
      <c r="G13" s="378">
        <v>15000</v>
      </c>
      <c r="H13" s="378">
        <v>6000</v>
      </c>
      <c r="I13" s="378">
        <v>6000</v>
      </c>
      <c r="J13" s="376"/>
      <c r="K13" s="378">
        <v>40000</v>
      </c>
      <c r="L13" s="378">
        <v>45000</v>
      </c>
      <c r="M13" s="382">
        <v>45000</v>
      </c>
    </row>
    <row r="14" spans="1:202" ht="20.100000000000001" customHeight="1" thickBot="1">
      <c r="A14" s="383">
        <v>5218</v>
      </c>
      <c r="B14" s="384" t="s">
        <v>844</v>
      </c>
      <c r="C14" s="285"/>
      <c r="D14" s="385">
        <f>SUM(D8:D13)*0.04</f>
        <v>729.36</v>
      </c>
      <c r="E14" s="385">
        <f t="shared" ref="E14:M14" si="0">SUM(E8:E13)*0.04</f>
        <v>531.4</v>
      </c>
      <c r="F14" s="385">
        <f t="shared" si="0"/>
        <v>921.4</v>
      </c>
      <c r="G14" s="385">
        <f t="shared" si="0"/>
        <v>640</v>
      </c>
      <c r="H14" s="385">
        <f t="shared" si="0"/>
        <v>400</v>
      </c>
      <c r="I14" s="385">
        <f t="shared" si="0"/>
        <v>541.4</v>
      </c>
      <c r="J14" s="385">
        <f t="shared" si="0"/>
        <v>901.82</v>
      </c>
      <c r="K14" s="385">
        <f t="shared" si="0"/>
        <v>2161.8200000000002</v>
      </c>
      <c r="L14" s="385">
        <f t="shared" si="0"/>
        <v>2089.4</v>
      </c>
      <c r="M14" s="386">
        <f t="shared" si="0"/>
        <v>2077.4</v>
      </c>
    </row>
    <row r="15" spans="1:202" ht="20.100000000000001" customHeight="1" thickBot="1">
      <c r="A15" s="342"/>
      <c r="B15" s="387" t="s">
        <v>873</v>
      </c>
      <c r="C15" s="343"/>
      <c r="D15" s="388">
        <f t="shared" ref="D15:M15" si="1">SUM(D8:D14)</f>
        <v>18963.36</v>
      </c>
      <c r="E15" s="388">
        <f t="shared" si="1"/>
        <v>13816.4</v>
      </c>
      <c r="F15" s="388">
        <f t="shared" si="1"/>
        <v>23956.400000000001</v>
      </c>
      <c r="G15" s="388">
        <f t="shared" si="1"/>
        <v>16640</v>
      </c>
      <c r="H15" s="388">
        <f t="shared" si="1"/>
        <v>10400</v>
      </c>
      <c r="I15" s="388">
        <f t="shared" si="1"/>
        <v>14076.4</v>
      </c>
      <c r="J15" s="388">
        <f t="shared" si="1"/>
        <v>23447.32</v>
      </c>
      <c r="K15" s="388">
        <f t="shared" si="1"/>
        <v>56207.32</v>
      </c>
      <c r="L15" s="388">
        <f t="shared" si="1"/>
        <v>54324.4</v>
      </c>
      <c r="M15" s="388">
        <f t="shared" si="1"/>
        <v>54012.4</v>
      </c>
    </row>
    <row r="16" spans="1:202" ht="20.100000000000001" customHeight="1">
      <c r="C16" s="282"/>
      <c r="D16" s="389"/>
      <c r="E16" s="389"/>
      <c r="F16" s="389"/>
      <c r="G16" s="389"/>
      <c r="H16" s="389"/>
      <c r="I16" s="389"/>
      <c r="J16" s="389"/>
      <c r="K16" s="389"/>
      <c r="L16" s="389"/>
      <c r="M16" s="389"/>
      <c r="N16" s="311"/>
    </row>
    <row r="17" spans="1:15" ht="20.100000000000001" customHeight="1" thickBot="1">
      <c r="C17" s="282"/>
      <c r="D17" s="312"/>
      <c r="E17" s="312"/>
      <c r="F17" s="312"/>
      <c r="G17" s="312"/>
      <c r="H17" s="312"/>
      <c r="I17" s="312"/>
      <c r="J17" s="312"/>
      <c r="K17" s="312"/>
      <c r="L17" s="312"/>
      <c r="M17" s="312"/>
      <c r="N17" s="313"/>
    </row>
    <row r="18" spans="1:15" ht="20.100000000000001" customHeight="1">
      <c r="A18" s="356"/>
      <c r="B18" s="357" t="s">
        <v>799</v>
      </c>
      <c r="C18" s="314"/>
      <c r="D18" s="358" t="s">
        <v>121</v>
      </c>
      <c r="E18" s="358" t="s">
        <v>846</v>
      </c>
      <c r="F18" s="358" t="s">
        <v>847</v>
      </c>
      <c r="G18" s="390" t="s">
        <v>848</v>
      </c>
      <c r="H18" s="358" t="s">
        <v>47</v>
      </c>
      <c r="I18" s="358" t="s">
        <v>850</v>
      </c>
      <c r="J18" s="358" t="s">
        <v>852</v>
      </c>
      <c r="K18" s="358" t="s">
        <v>851</v>
      </c>
      <c r="L18" s="318"/>
      <c r="M18" s="319"/>
    </row>
    <row r="19" spans="1:15" ht="20.100000000000001" customHeight="1">
      <c r="A19" s="360"/>
      <c r="B19" s="361" t="s">
        <v>810</v>
      </c>
      <c r="C19" s="391"/>
      <c r="D19" s="363"/>
      <c r="E19" s="363"/>
      <c r="F19" s="363"/>
      <c r="G19" s="363"/>
      <c r="H19" s="363"/>
      <c r="I19" s="363"/>
      <c r="J19" s="363"/>
      <c r="K19" s="363"/>
      <c r="L19" s="392"/>
      <c r="M19" s="323"/>
    </row>
    <row r="20" spans="1:15" ht="20.100000000000001" customHeight="1">
      <c r="A20" s="360"/>
      <c r="B20" s="364" t="s">
        <v>822</v>
      </c>
      <c r="C20" s="391"/>
      <c r="D20" s="365"/>
      <c r="E20" s="365"/>
      <c r="F20" s="365"/>
      <c r="G20" s="365"/>
      <c r="H20" s="365"/>
      <c r="I20" s="365"/>
      <c r="J20" s="365"/>
      <c r="K20" s="365"/>
      <c r="L20" s="393" t="s">
        <v>874</v>
      </c>
      <c r="M20" s="323"/>
    </row>
    <row r="21" spans="1:15" ht="20.100000000000001" customHeight="1">
      <c r="A21" s="360"/>
      <c r="B21" s="364" t="s">
        <v>823</v>
      </c>
      <c r="C21" s="391"/>
      <c r="D21" s="366">
        <v>237054</v>
      </c>
      <c r="E21" s="366">
        <v>237055</v>
      </c>
      <c r="F21" s="366">
        <v>237056</v>
      </c>
      <c r="G21" s="366">
        <v>233002</v>
      </c>
      <c r="H21" s="366">
        <v>237059</v>
      </c>
      <c r="I21" s="366">
        <v>237060</v>
      </c>
      <c r="J21" s="366">
        <v>237096</v>
      </c>
      <c r="K21" s="366">
        <v>233009</v>
      </c>
      <c r="L21" s="393" t="s">
        <v>875</v>
      </c>
      <c r="M21" s="323"/>
    </row>
    <row r="22" spans="1:15" ht="20.100000000000001" customHeight="1">
      <c r="A22" s="360"/>
      <c r="B22" s="364" t="s">
        <v>824</v>
      </c>
      <c r="C22" s="391"/>
      <c r="D22" s="367" t="s">
        <v>835</v>
      </c>
      <c r="E22" s="367" t="s">
        <v>863</v>
      </c>
      <c r="F22" s="367" t="s">
        <v>864</v>
      </c>
      <c r="G22" s="367" t="s">
        <v>865</v>
      </c>
      <c r="H22" s="367" t="s">
        <v>867</v>
      </c>
      <c r="I22" s="367" t="s">
        <v>868</v>
      </c>
      <c r="J22" s="367" t="s">
        <v>870</v>
      </c>
      <c r="K22" s="394" t="s">
        <v>866</v>
      </c>
      <c r="L22" s="393" t="s">
        <v>876</v>
      </c>
      <c r="M22" s="323"/>
    </row>
    <row r="23" spans="1:15" ht="20.100000000000001" customHeight="1">
      <c r="A23" s="368" t="s">
        <v>836</v>
      </c>
      <c r="B23" s="369" t="s">
        <v>837</v>
      </c>
      <c r="C23" s="395"/>
      <c r="D23" s="370"/>
      <c r="E23" s="370"/>
      <c r="F23" s="370"/>
      <c r="G23" s="370"/>
      <c r="H23" s="370"/>
      <c r="I23" s="370"/>
      <c r="J23" s="370"/>
      <c r="K23" s="370"/>
      <c r="L23" s="396" t="s">
        <v>877</v>
      </c>
      <c r="M23" s="323"/>
    </row>
    <row r="24" spans="1:15" ht="7.5" customHeight="1">
      <c r="A24" s="371"/>
      <c r="B24" s="372"/>
      <c r="C24" s="397"/>
      <c r="D24" s="373"/>
      <c r="E24" s="373"/>
      <c r="F24" s="373"/>
      <c r="G24" s="373"/>
      <c r="H24" s="373"/>
      <c r="I24" s="373"/>
      <c r="J24" s="373"/>
      <c r="K24" s="373"/>
      <c r="L24" s="398"/>
      <c r="M24" s="334"/>
    </row>
    <row r="25" spans="1:15" ht="20.100000000000001" customHeight="1">
      <c r="A25" s="368">
        <v>1000</v>
      </c>
      <c r="B25" s="375" t="s">
        <v>838</v>
      </c>
      <c r="C25" s="395"/>
      <c r="D25" s="376"/>
      <c r="E25" s="376"/>
      <c r="F25" s="399">
        <v>431000</v>
      </c>
      <c r="G25" s="377"/>
      <c r="H25" s="377"/>
      <c r="I25" s="377"/>
      <c r="J25" s="378">
        <v>100000</v>
      </c>
      <c r="K25" s="378"/>
      <c r="L25" s="400">
        <f t="shared" ref="L25:L31" si="2">D8+E8+F8+G8+H8+I8+J8+K8+L8+M8+D25+E25+F25+G25+H25+I25+J25+K25</f>
        <v>534000</v>
      </c>
      <c r="M25" s="338"/>
    </row>
    <row r="26" spans="1:15" ht="20.100000000000001" customHeight="1">
      <c r="A26" s="368">
        <v>2000</v>
      </c>
      <c r="B26" s="375" t="s">
        <v>839</v>
      </c>
      <c r="C26" s="395"/>
      <c r="D26" s="378">
        <v>16000</v>
      </c>
      <c r="E26" s="378">
        <v>20000</v>
      </c>
      <c r="F26" s="401"/>
      <c r="G26" s="380">
        <v>6500</v>
      </c>
      <c r="H26" s="378"/>
      <c r="I26" s="378">
        <v>16684</v>
      </c>
      <c r="J26" s="378">
        <v>175232</v>
      </c>
      <c r="K26" s="378"/>
      <c r="L26" s="400">
        <f t="shared" si="2"/>
        <v>288416</v>
      </c>
      <c r="M26" s="338"/>
    </row>
    <row r="27" spans="1:15" ht="20.100000000000001" customHeight="1">
      <c r="A27" s="368">
        <v>3000</v>
      </c>
      <c r="B27" s="375" t="s">
        <v>840</v>
      </c>
      <c r="C27" s="395"/>
      <c r="D27" s="380">
        <v>117</v>
      </c>
      <c r="E27" s="380">
        <f>E26*9%</f>
        <v>1800</v>
      </c>
      <c r="F27" s="399">
        <v>133000</v>
      </c>
      <c r="G27" s="380">
        <f>G26*0.7%</f>
        <v>45.499999999999993</v>
      </c>
      <c r="H27" s="378"/>
      <c r="I27" s="378"/>
      <c r="J27" s="378">
        <v>129000</v>
      </c>
      <c r="K27" s="378"/>
      <c r="L27" s="400">
        <f t="shared" si="2"/>
        <v>264462.5</v>
      </c>
      <c r="M27" s="338"/>
    </row>
    <row r="28" spans="1:15" ht="20.100000000000001" customHeight="1">
      <c r="A28" s="368">
        <v>4000</v>
      </c>
      <c r="B28" s="375" t="s">
        <v>841</v>
      </c>
      <c r="C28" s="395"/>
      <c r="D28" s="378">
        <v>1500</v>
      </c>
      <c r="E28" s="378">
        <v>2500</v>
      </c>
      <c r="F28" s="378">
        <v>1200</v>
      </c>
      <c r="G28" s="378">
        <v>1000</v>
      </c>
      <c r="H28" s="378">
        <v>1400</v>
      </c>
      <c r="I28" s="378">
        <v>1500</v>
      </c>
      <c r="J28" s="378">
        <v>1500</v>
      </c>
      <c r="K28" s="378">
        <v>600</v>
      </c>
      <c r="L28" s="400">
        <f t="shared" si="2"/>
        <v>23300</v>
      </c>
      <c r="M28" s="338"/>
    </row>
    <row r="29" spans="1:15" ht="20.100000000000001" customHeight="1">
      <c r="A29" s="368">
        <v>5000</v>
      </c>
      <c r="B29" s="375" t="s">
        <v>842</v>
      </c>
      <c r="C29" s="395"/>
      <c r="D29" s="378">
        <v>1500</v>
      </c>
      <c r="E29" s="378">
        <v>1000</v>
      </c>
      <c r="F29" s="378">
        <v>1000</v>
      </c>
      <c r="G29" s="378">
        <v>2250</v>
      </c>
      <c r="H29" s="378">
        <v>1500</v>
      </c>
      <c r="I29" s="378">
        <v>1500</v>
      </c>
      <c r="J29" s="378">
        <v>1500</v>
      </c>
      <c r="K29" s="378">
        <v>2500</v>
      </c>
      <c r="L29" s="400">
        <f t="shared" si="2"/>
        <v>39500</v>
      </c>
      <c r="M29" s="338"/>
    </row>
    <row r="30" spans="1:15" ht="20.100000000000001" customHeight="1">
      <c r="A30" s="368">
        <v>6000</v>
      </c>
      <c r="B30" s="375" t="s">
        <v>843</v>
      </c>
      <c r="C30" s="395"/>
      <c r="D30" s="378">
        <v>30000</v>
      </c>
      <c r="E30" s="378">
        <v>5000</v>
      </c>
      <c r="F30" s="378">
        <v>15000</v>
      </c>
      <c r="G30" s="377"/>
      <c r="H30" s="378">
        <v>2000</v>
      </c>
      <c r="I30" s="378">
        <v>16000</v>
      </c>
      <c r="J30" s="377"/>
      <c r="K30" s="377"/>
      <c r="L30" s="400">
        <f t="shared" si="2"/>
        <v>246500</v>
      </c>
      <c r="M30" s="338"/>
      <c r="O30" s="339"/>
    </row>
    <row r="31" spans="1:15" ht="20.100000000000001" customHeight="1" thickBot="1">
      <c r="A31" s="383">
        <v>5218</v>
      </c>
      <c r="B31" s="384" t="s">
        <v>844</v>
      </c>
      <c r="C31" s="395"/>
      <c r="D31" s="385">
        <f>SUM(D25:D30)*0.04</f>
        <v>1964.68</v>
      </c>
      <c r="E31" s="385">
        <f t="shared" ref="E31:K31" si="3">SUM(E25:E30)*0.04</f>
        <v>1212</v>
      </c>
      <c r="F31" s="385">
        <f t="shared" si="3"/>
        <v>23248</v>
      </c>
      <c r="G31" s="385">
        <f t="shared" si="3"/>
        <v>391.82</v>
      </c>
      <c r="H31" s="385">
        <f>SUM(H25:H30)*0.04</f>
        <v>196</v>
      </c>
      <c r="I31" s="385">
        <f>SUM(I25:I30)*0.04</f>
        <v>1427.3600000000001</v>
      </c>
      <c r="J31" s="385">
        <f>SUM(J25:J30)*0.04</f>
        <v>16289.28</v>
      </c>
      <c r="K31" s="385">
        <f t="shared" si="3"/>
        <v>124</v>
      </c>
      <c r="L31" s="400">
        <f t="shared" si="2"/>
        <v>55847.14</v>
      </c>
      <c r="M31" s="338"/>
      <c r="O31" s="341"/>
    </row>
    <row r="32" spans="1:15" ht="20.100000000000001" customHeight="1" thickBot="1">
      <c r="A32" s="342"/>
      <c r="B32" s="387" t="s">
        <v>878</v>
      </c>
      <c r="C32" s="343"/>
      <c r="D32" s="388">
        <f t="shared" ref="D32:K32" si="4">SUM(D25:D31)</f>
        <v>51081.68</v>
      </c>
      <c r="E32" s="388">
        <f t="shared" si="4"/>
        <v>31512</v>
      </c>
      <c r="F32" s="388">
        <f t="shared" si="4"/>
        <v>604448</v>
      </c>
      <c r="G32" s="402">
        <f t="shared" si="4"/>
        <v>10187.32</v>
      </c>
      <c r="H32" s="402">
        <f t="shared" si="4"/>
        <v>5096</v>
      </c>
      <c r="I32" s="402">
        <f t="shared" si="4"/>
        <v>37111.360000000001</v>
      </c>
      <c r="J32" s="402">
        <f t="shared" si="4"/>
        <v>423521.28000000003</v>
      </c>
      <c r="K32" s="402">
        <f t="shared" si="4"/>
        <v>3224</v>
      </c>
      <c r="L32" s="346">
        <f>SUM(L25:L31)</f>
        <v>1452025.64</v>
      </c>
      <c r="M32" s="347"/>
      <c r="O32" s="339"/>
    </row>
    <row r="40" spans="9:9">
      <c r="I40" s="339"/>
    </row>
  </sheetData>
  <mergeCells count="8">
    <mergeCell ref="L31:M31"/>
    <mergeCell ref="L32:M32"/>
    <mergeCell ref="L25:M25"/>
    <mergeCell ref="L26:M26"/>
    <mergeCell ref="L27:M27"/>
    <mergeCell ref="L28:M28"/>
    <mergeCell ref="L29:M29"/>
    <mergeCell ref="L30:M30"/>
  </mergeCells>
  <printOptions horizontalCentered="1" verticalCentered="1"/>
  <pageMargins left="0.45" right="0.45" top="0.5" bottom="0.25" header="0.5" footer="0.25"/>
  <pageSetup scale="65" orientation="landscape" r:id="rId1"/>
  <headerFooter alignWithMargins="0">
    <oddHeader>&amp;LDe Anza College&amp;C&amp;"Arial,Bold"&amp;14Strong Workforce Program - Local Share 
Round 8 - Fund 1350XX
Proposed Budget
&amp;R&amp;"Arial,Bold"&amp;12 7/1/2023 to 6/30/2025</oddHeader>
    <oddFooter>&amp;LUpdated: 10/4/2023&amp;C&amp;"Arial,Bold"&amp;11Allocation $1,452,027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view="pageLayout" topLeftCell="A16" zoomScale="70" zoomScaleNormal="100" zoomScalePageLayoutView="70" workbookViewId="0">
      <selection activeCell="I40" sqref="I40"/>
    </sheetView>
  </sheetViews>
  <sheetFormatPr defaultColWidth="10" defaultRowHeight="12.75"/>
  <cols>
    <col min="1" max="1" width="11" style="282" customWidth="1"/>
    <col min="2" max="2" width="20.75" style="282" customWidth="1"/>
    <col min="3" max="3" width="1.125" style="355" customWidth="1"/>
    <col min="4" max="8" width="12.125" style="282" customWidth="1"/>
    <col min="9" max="9" width="12.5" style="282" customWidth="1"/>
    <col min="10" max="10" width="12" style="282" customWidth="1"/>
    <col min="11" max="11" width="11.625" style="282" customWidth="1"/>
    <col min="12" max="12" width="12.125" style="282" customWidth="1"/>
    <col min="13" max="13" width="11.75" style="282" customWidth="1"/>
    <col min="14" max="14" width="13.75" style="282" customWidth="1"/>
    <col min="15" max="15" width="10.375" style="282" customWidth="1"/>
    <col min="16" max="16384" width="10" style="282"/>
  </cols>
  <sheetData>
    <row r="1" spans="1:17" s="281" customFormat="1" ht="20.100000000000001" customHeight="1">
      <c r="A1" s="277"/>
      <c r="B1" s="278" t="s">
        <v>799</v>
      </c>
      <c r="C1" s="314"/>
      <c r="D1" s="403" t="s">
        <v>879</v>
      </c>
      <c r="E1" s="404" t="s">
        <v>880</v>
      </c>
      <c r="F1" s="404" t="s">
        <v>552</v>
      </c>
      <c r="G1" s="404" t="s">
        <v>802</v>
      </c>
      <c r="H1" s="404" t="s">
        <v>803</v>
      </c>
      <c r="I1" s="404" t="s">
        <v>881</v>
      </c>
      <c r="J1" s="404" t="s">
        <v>805</v>
      </c>
      <c r="K1" s="404" t="s">
        <v>806</v>
      </c>
      <c r="L1" s="404" t="s">
        <v>807</v>
      </c>
      <c r="M1" s="405" t="s">
        <v>882</v>
      </c>
      <c r="N1" s="406" t="s">
        <v>809</v>
      </c>
    </row>
    <row r="2" spans="1:17" s="281" customFormat="1" ht="20.100000000000001" customHeight="1">
      <c r="A2" s="283"/>
      <c r="B2" s="407" t="s">
        <v>810</v>
      </c>
      <c r="C2" s="320"/>
      <c r="D2" s="408" t="s">
        <v>883</v>
      </c>
      <c r="E2" s="409" t="s">
        <v>884</v>
      </c>
      <c r="F2" s="409" t="s">
        <v>885</v>
      </c>
      <c r="G2" s="409" t="s">
        <v>886</v>
      </c>
      <c r="H2" s="409" t="s">
        <v>887</v>
      </c>
      <c r="I2" s="409" t="s">
        <v>888</v>
      </c>
      <c r="J2" s="409" t="s">
        <v>889</v>
      </c>
      <c r="K2" s="409" t="s">
        <v>890</v>
      </c>
      <c r="L2" s="409" t="s">
        <v>891</v>
      </c>
      <c r="M2" s="410" t="s">
        <v>892</v>
      </c>
      <c r="N2" s="411" t="s">
        <v>893</v>
      </c>
    </row>
    <row r="3" spans="1:17" s="281" customFormat="1" ht="20.100000000000001" customHeight="1">
      <c r="A3" s="283"/>
      <c r="B3" s="412" t="s">
        <v>822</v>
      </c>
      <c r="C3" s="320"/>
      <c r="D3" s="291">
        <v>135073</v>
      </c>
      <c r="E3" s="413">
        <v>135073</v>
      </c>
      <c r="F3" s="413">
        <v>135073</v>
      </c>
      <c r="G3" s="413">
        <v>135073</v>
      </c>
      <c r="H3" s="413">
        <v>135073</v>
      </c>
      <c r="I3" s="413">
        <v>135073</v>
      </c>
      <c r="J3" s="413">
        <v>135073</v>
      </c>
      <c r="K3" s="413">
        <v>135073</v>
      </c>
      <c r="L3" s="413">
        <v>135073</v>
      </c>
      <c r="M3" s="413">
        <v>135073</v>
      </c>
      <c r="N3" s="414">
        <v>135073</v>
      </c>
    </row>
    <row r="4" spans="1:17" s="281" customFormat="1" ht="20.100000000000001" customHeight="1">
      <c r="A4" s="283"/>
      <c r="B4" s="412" t="s">
        <v>823</v>
      </c>
      <c r="C4" s="320"/>
      <c r="D4" s="415">
        <v>237044</v>
      </c>
      <c r="E4" s="416">
        <v>233002</v>
      </c>
      <c r="F4" s="416">
        <v>237045</v>
      </c>
      <c r="G4" s="416">
        <v>237046</v>
      </c>
      <c r="H4" s="416">
        <v>237078</v>
      </c>
      <c r="I4" s="416">
        <v>237049</v>
      </c>
      <c r="J4" s="416">
        <v>237050</v>
      </c>
      <c r="K4" s="416">
        <v>237071</v>
      </c>
      <c r="L4" s="416">
        <v>237051</v>
      </c>
      <c r="M4" s="413">
        <v>237052</v>
      </c>
      <c r="N4" s="414">
        <v>237053</v>
      </c>
    </row>
    <row r="5" spans="1:17" s="281" customFormat="1" ht="20.100000000000001" customHeight="1">
      <c r="A5" s="283"/>
      <c r="B5" s="412" t="s">
        <v>894</v>
      </c>
      <c r="C5" s="320"/>
      <c r="D5" s="417" t="s">
        <v>825</v>
      </c>
      <c r="E5" s="418" t="s">
        <v>865</v>
      </c>
      <c r="F5" s="418" t="s">
        <v>895</v>
      </c>
      <c r="G5" s="418" t="s">
        <v>827</v>
      </c>
      <c r="H5" s="418" t="s">
        <v>828</v>
      </c>
      <c r="I5" s="418" t="s">
        <v>896</v>
      </c>
      <c r="J5" s="418" t="s">
        <v>830</v>
      </c>
      <c r="K5" s="418" t="s">
        <v>831</v>
      </c>
      <c r="L5" s="418" t="s">
        <v>832</v>
      </c>
      <c r="M5" s="419" t="s">
        <v>833</v>
      </c>
      <c r="N5" s="420" t="s">
        <v>834</v>
      </c>
    </row>
    <row r="6" spans="1:17" ht="20.100000000000001" customHeight="1">
      <c r="A6" s="291" t="s">
        <v>836</v>
      </c>
      <c r="B6" s="292" t="s">
        <v>897</v>
      </c>
      <c r="C6" s="320"/>
      <c r="D6" s="421"/>
      <c r="E6" s="422"/>
      <c r="F6" s="422"/>
      <c r="G6" s="423"/>
      <c r="H6" s="423"/>
      <c r="I6" s="423"/>
      <c r="J6" s="423"/>
      <c r="K6" s="424"/>
      <c r="L6" s="423"/>
      <c r="M6" s="425"/>
      <c r="N6" s="426"/>
    </row>
    <row r="7" spans="1:17" s="297" customFormat="1" ht="6.95" customHeight="1">
      <c r="A7" s="294"/>
      <c r="B7" s="295"/>
      <c r="C7" s="332"/>
      <c r="D7" s="427"/>
      <c r="E7" s="428"/>
      <c r="F7" s="428"/>
      <c r="G7" s="428"/>
      <c r="H7" s="428"/>
      <c r="I7" s="428"/>
      <c r="J7" s="428"/>
      <c r="K7" s="428"/>
      <c r="L7" s="428"/>
      <c r="M7" s="429"/>
      <c r="N7" s="430"/>
    </row>
    <row r="8" spans="1:17" ht="20.100000000000001" customHeight="1">
      <c r="A8" s="283">
        <v>1000</v>
      </c>
      <c r="B8" s="431" t="s">
        <v>838</v>
      </c>
      <c r="C8" s="320"/>
      <c r="D8" s="432"/>
      <c r="E8" s="433">
        <v>1500</v>
      </c>
      <c r="F8" s="434">
        <v>2225</v>
      </c>
      <c r="G8" s="435"/>
      <c r="H8" s="432"/>
      <c r="I8" s="433"/>
      <c r="J8" s="436"/>
      <c r="K8" s="437"/>
      <c r="L8" s="436"/>
      <c r="M8" s="435"/>
      <c r="N8" s="438"/>
    </row>
    <row r="9" spans="1:17" ht="20.100000000000001" customHeight="1">
      <c r="A9" s="283">
        <v>2000</v>
      </c>
      <c r="B9" s="431" t="s">
        <v>839</v>
      </c>
      <c r="C9" s="320"/>
      <c r="D9" s="439"/>
      <c r="E9" s="433">
        <v>6000</v>
      </c>
      <c r="F9" s="440">
        <v>10000</v>
      </c>
      <c r="G9" s="433">
        <v>6000</v>
      </c>
      <c r="H9" s="439">
        <v>5000</v>
      </c>
      <c r="I9" s="433">
        <v>11750</v>
      </c>
      <c r="J9" s="439">
        <v>6500</v>
      </c>
      <c r="K9" s="441">
        <v>4000</v>
      </c>
      <c r="L9" s="439">
        <v>5000</v>
      </c>
      <c r="M9" s="433">
        <v>2800</v>
      </c>
      <c r="N9" s="442">
        <v>5000</v>
      </c>
    </row>
    <row r="10" spans="1:17" ht="20.100000000000001" customHeight="1">
      <c r="A10" s="283">
        <v>3000</v>
      </c>
      <c r="B10" s="431" t="s">
        <v>840</v>
      </c>
      <c r="C10" s="320"/>
      <c r="D10" s="443">
        <f>(D8*0.3)+(D9*0.015)</f>
        <v>0</v>
      </c>
      <c r="E10" s="444">
        <f t="shared" ref="E10:N10" si="0">(E8*0.3)+(E9*0.015)</f>
        <v>540</v>
      </c>
      <c r="F10" s="443">
        <f t="shared" si="0"/>
        <v>817.5</v>
      </c>
      <c r="G10" s="444">
        <f t="shared" si="0"/>
        <v>90</v>
      </c>
      <c r="H10" s="443">
        <f t="shared" si="0"/>
        <v>75</v>
      </c>
      <c r="I10" s="443">
        <f t="shared" si="0"/>
        <v>176.25</v>
      </c>
      <c r="J10" s="443">
        <f t="shared" si="0"/>
        <v>97.5</v>
      </c>
      <c r="K10" s="445">
        <f t="shared" si="0"/>
        <v>60</v>
      </c>
      <c r="L10" s="443">
        <f t="shared" si="0"/>
        <v>75</v>
      </c>
      <c r="M10" s="444">
        <f t="shared" si="0"/>
        <v>42</v>
      </c>
      <c r="N10" s="446">
        <f t="shared" si="0"/>
        <v>75</v>
      </c>
      <c r="O10" s="348"/>
      <c r="Q10" s="447"/>
    </row>
    <row r="11" spans="1:17" ht="20.100000000000001" customHeight="1">
      <c r="A11" s="283">
        <v>4000</v>
      </c>
      <c r="B11" s="431" t="s">
        <v>841</v>
      </c>
      <c r="C11" s="320"/>
      <c r="D11" s="439">
        <v>2500</v>
      </c>
      <c r="E11" s="433">
        <v>1300</v>
      </c>
      <c r="F11" s="440">
        <v>7000</v>
      </c>
      <c r="G11" s="433">
        <v>3000</v>
      </c>
      <c r="H11" s="439">
        <v>2000</v>
      </c>
      <c r="I11" s="433">
        <v>580</v>
      </c>
      <c r="J11" s="439">
        <v>5238</v>
      </c>
      <c r="K11" s="441">
        <v>2000</v>
      </c>
      <c r="L11" s="439">
        <v>5000</v>
      </c>
      <c r="M11" s="433"/>
      <c r="N11" s="442">
        <v>3000</v>
      </c>
      <c r="O11" s="348"/>
      <c r="Q11" s="447"/>
    </row>
    <row r="12" spans="1:17" ht="20.100000000000001" customHeight="1">
      <c r="A12" s="283">
        <v>5000</v>
      </c>
      <c r="B12" s="431" t="s">
        <v>842</v>
      </c>
      <c r="C12" s="320"/>
      <c r="D12" s="439">
        <v>3500</v>
      </c>
      <c r="E12" s="433">
        <v>2500</v>
      </c>
      <c r="F12" s="440">
        <v>4457</v>
      </c>
      <c r="G12" s="433">
        <v>5000</v>
      </c>
      <c r="H12" s="439">
        <v>5000</v>
      </c>
      <c r="I12" s="433"/>
      <c r="J12" s="439">
        <v>5000</v>
      </c>
      <c r="K12" s="441">
        <v>2000</v>
      </c>
      <c r="L12" s="439">
        <v>2000</v>
      </c>
      <c r="M12" s="433"/>
      <c r="N12" s="442">
        <v>2000</v>
      </c>
      <c r="O12" s="348"/>
    </row>
    <row r="13" spans="1:17" ht="20.100000000000001" customHeight="1" thickBot="1">
      <c r="A13" s="283">
        <v>6000</v>
      </c>
      <c r="B13" s="431" t="s">
        <v>843</v>
      </c>
      <c r="C13" s="320"/>
      <c r="D13" s="439">
        <v>6000</v>
      </c>
      <c r="E13" s="433">
        <v>3160</v>
      </c>
      <c r="F13" s="440">
        <v>6000</v>
      </c>
      <c r="G13" s="433">
        <v>12410</v>
      </c>
      <c r="H13" s="439">
        <v>14925</v>
      </c>
      <c r="I13" s="433"/>
      <c r="J13" s="439">
        <v>19000</v>
      </c>
      <c r="K13" s="441">
        <v>23940</v>
      </c>
      <c r="L13" s="448">
        <v>20000</v>
      </c>
      <c r="M13" s="433">
        <v>16158</v>
      </c>
      <c r="N13" s="449">
        <v>14925</v>
      </c>
    </row>
    <row r="14" spans="1:17" ht="20.100000000000001" customHeight="1" thickBot="1">
      <c r="A14" s="450" t="s">
        <v>898</v>
      </c>
      <c r="B14" s="451" t="s">
        <v>899</v>
      </c>
      <c r="C14" s="320"/>
      <c r="D14" s="452">
        <f t="shared" ref="D14:N14" si="1">SUM(D8:D13)</f>
        <v>12000</v>
      </c>
      <c r="E14" s="453">
        <f t="shared" si="1"/>
        <v>15000</v>
      </c>
      <c r="F14" s="452">
        <f t="shared" si="1"/>
        <v>30499.5</v>
      </c>
      <c r="G14" s="454">
        <f t="shared" si="1"/>
        <v>26500</v>
      </c>
      <c r="H14" s="452">
        <f t="shared" si="1"/>
        <v>27000</v>
      </c>
      <c r="I14" s="453">
        <f t="shared" si="1"/>
        <v>12506.25</v>
      </c>
      <c r="J14" s="452">
        <f t="shared" si="1"/>
        <v>35835.5</v>
      </c>
      <c r="K14" s="452">
        <f t="shared" si="1"/>
        <v>32000</v>
      </c>
      <c r="L14" s="452">
        <f t="shared" si="1"/>
        <v>32075</v>
      </c>
      <c r="M14" s="455">
        <f t="shared" si="1"/>
        <v>19000</v>
      </c>
      <c r="N14" s="456">
        <f t="shared" si="1"/>
        <v>25000</v>
      </c>
    </row>
    <row r="15" spans="1:17" ht="20.100000000000001" customHeight="1">
      <c r="A15" s="457"/>
      <c r="D15" s="348"/>
      <c r="J15" s="339"/>
      <c r="N15" s="458"/>
    </row>
    <row r="16" spans="1:17" ht="20.100000000000001" customHeight="1" thickBot="1">
      <c r="A16" s="457"/>
      <c r="H16" s="339"/>
      <c r="J16" s="339"/>
      <c r="N16" s="458"/>
      <c r="Q16" s="447"/>
    </row>
    <row r="17" spans="1:14" ht="20.100000000000001" customHeight="1">
      <c r="A17" s="277"/>
      <c r="B17" s="278" t="s">
        <v>799</v>
      </c>
      <c r="C17" s="314"/>
      <c r="D17" s="405" t="s">
        <v>121</v>
      </c>
      <c r="E17" s="404" t="s">
        <v>846</v>
      </c>
      <c r="F17" s="404" t="s">
        <v>847</v>
      </c>
      <c r="G17" s="404" t="s">
        <v>900</v>
      </c>
      <c r="H17" s="404" t="s">
        <v>47</v>
      </c>
      <c r="I17" s="404" t="s">
        <v>850</v>
      </c>
      <c r="J17" s="404" t="s">
        <v>901</v>
      </c>
      <c r="K17" s="405" t="s">
        <v>902</v>
      </c>
      <c r="L17" s="405"/>
      <c r="M17" s="459" t="s">
        <v>734</v>
      </c>
      <c r="N17" s="460"/>
    </row>
    <row r="18" spans="1:14" ht="20.100000000000001" customHeight="1">
      <c r="A18" s="283"/>
      <c r="B18" s="407" t="s">
        <v>810</v>
      </c>
      <c r="C18" s="320"/>
      <c r="D18" s="410" t="s">
        <v>903</v>
      </c>
      <c r="E18" s="409" t="s">
        <v>904</v>
      </c>
      <c r="F18" s="409" t="s">
        <v>905</v>
      </c>
      <c r="G18" s="409" t="s">
        <v>906</v>
      </c>
      <c r="H18" s="409" t="s">
        <v>907</v>
      </c>
      <c r="I18" s="409" t="s">
        <v>908</v>
      </c>
      <c r="J18" s="409" t="s">
        <v>909</v>
      </c>
      <c r="K18" s="410" t="s">
        <v>910</v>
      </c>
      <c r="L18" s="410"/>
      <c r="M18" s="461" t="s">
        <v>911</v>
      </c>
      <c r="N18" s="462"/>
    </row>
    <row r="19" spans="1:14" ht="20.100000000000001" customHeight="1">
      <c r="A19" s="283"/>
      <c r="B19" s="412" t="s">
        <v>822</v>
      </c>
      <c r="C19" s="320"/>
      <c r="D19" s="291">
        <v>135073</v>
      </c>
      <c r="E19" s="413">
        <v>135073</v>
      </c>
      <c r="F19" s="413">
        <v>135073</v>
      </c>
      <c r="G19" s="413">
        <v>135073</v>
      </c>
      <c r="H19" s="413">
        <v>135073</v>
      </c>
      <c r="I19" s="413">
        <v>135073</v>
      </c>
      <c r="J19" s="413">
        <v>135073</v>
      </c>
      <c r="K19" s="413">
        <v>135073</v>
      </c>
      <c r="L19" s="414"/>
      <c r="M19" s="461" t="s">
        <v>912</v>
      </c>
      <c r="N19" s="462"/>
    </row>
    <row r="20" spans="1:14" ht="20.100000000000001" customHeight="1">
      <c r="A20" s="283"/>
      <c r="B20" s="412" t="s">
        <v>823</v>
      </c>
      <c r="C20" s="320"/>
      <c r="D20" s="413">
        <v>237054</v>
      </c>
      <c r="E20" s="416">
        <v>237055</v>
      </c>
      <c r="F20" s="416">
        <v>237056</v>
      </c>
      <c r="G20" s="416">
        <v>237058</v>
      </c>
      <c r="H20" s="416">
        <v>237059</v>
      </c>
      <c r="I20" s="416">
        <v>237060</v>
      </c>
      <c r="J20" s="416">
        <v>237062</v>
      </c>
      <c r="K20" s="413">
        <v>237063</v>
      </c>
      <c r="L20" s="413"/>
      <c r="M20" s="461" t="s">
        <v>913</v>
      </c>
      <c r="N20" s="462"/>
    </row>
    <row r="21" spans="1:14" ht="20.100000000000001" customHeight="1">
      <c r="A21" s="283"/>
      <c r="B21" s="412" t="s">
        <v>894</v>
      </c>
      <c r="C21" s="320"/>
      <c r="D21" s="419" t="s">
        <v>835</v>
      </c>
      <c r="E21" s="418" t="s">
        <v>863</v>
      </c>
      <c r="F21" s="418" t="s">
        <v>864</v>
      </c>
      <c r="G21" s="418" t="s">
        <v>914</v>
      </c>
      <c r="H21" s="418" t="s">
        <v>867</v>
      </c>
      <c r="I21" s="418" t="s">
        <v>868</v>
      </c>
      <c r="J21" s="418" t="s">
        <v>870</v>
      </c>
      <c r="K21" s="419" t="s">
        <v>870</v>
      </c>
      <c r="L21" s="419"/>
      <c r="M21" s="463" t="s">
        <v>915</v>
      </c>
      <c r="N21" s="464"/>
    </row>
    <row r="22" spans="1:14" ht="20.100000000000001" customHeight="1">
      <c r="A22" s="291" t="s">
        <v>836</v>
      </c>
      <c r="B22" s="292" t="s">
        <v>897</v>
      </c>
      <c r="C22" s="320"/>
      <c r="D22" s="425"/>
      <c r="E22" s="424"/>
      <c r="F22" s="423"/>
      <c r="G22" s="423"/>
      <c r="H22" s="423"/>
      <c r="I22" s="423"/>
      <c r="J22" s="423"/>
      <c r="K22" s="425"/>
      <c r="L22" s="425"/>
      <c r="M22" s="465" t="s">
        <v>916</v>
      </c>
      <c r="N22" s="466"/>
    </row>
    <row r="23" spans="1:14" ht="7.5" customHeight="1">
      <c r="A23" s="294"/>
      <c r="B23" s="295"/>
      <c r="C23" s="332"/>
      <c r="D23" s="429"/>
      <c r="E23" s="467"/>
      <c r="F23" s="428"/>
      <c r="G23" s="428"/>
      <c r="H23" s="428"/>
      <c r="I23" s="428"/>
      <c r="J23" s="429"/>
      <c r="K23" s="429"/>
      <c r="L23" s="429"/>
      <c r="M23" s="468"/>
      <c r="N23" s="469"/>
    </row>
    <row r="24" spans="1:14" ht="20.100000000000001" customHeight="1">
      <c r="A24" s="283">
        <v>1000</v>
      </c>
      <c r="B24" s="431" t="s">
        <v>838</v>
      </c>
      <c r="C24" s="320"/>
      <c r="D24" s="445"/>
      <c r="E24" s="470"/>
      <c r="F24" s="471">
        <v>4000</v>
      </c>
      <c r="G24" s="434"/>
      <c r="H24" s="432">
        <v>8000</v>
      </c>
      <c r="I24" s="434">
        <v>0</v>
      </c>
      <c r="J24" s="472"/>
      <c r="K24" s="473"/>
      <c r="L24" s="473"/>
      <c r="M24" s="474">
        <f t="shared" ref="M24:M29" si="2">D8+E8+F8+G8+H8+I8+J8+K8+L8+M8+N8+D24+E24+F24+G24+H24+I24+J24+K24+L24</f>
        <v>15725</v>
      </c>
      <c r="N24" s="475"/>
    </row>
    <row r="25" spans="1:14" ht="20.100000000000001" customHeight="1">
      <c r="A25" s="283">
        <v>2000</v>
      </c>
      <c r="B25" s="431" t="s">
        <v>839</v>
      </c>
      <c r="C25" s="320"/>
      <c r="D25" s="445">
        <v>8500</v>
      </c>
      <c r="E25" s="443">
        <v>26000</v>
      </c>
      <c r="F25" s="471">
        <v>5600</v>
      </c>
      <c r="G25" s="440">
        <v>4000</v>
      </c>
      <c r="H25" s="439"/>
      <c r="I25" s="440">
        <v>1500</v>
      </c>
      <c r="J25" s="472">
        <v>100000</v>
      </c>
      <c r="K25" s="473"/>
      <c r="L25" s="473"/>
      <c r="M25" s="474">
        <f t="shared" si="2"/>
        <v>207650</v>
      </c>
      <c r="N25" s="475"/>
    </row>
    <row r="26" spans="1:14" ht="20.100000000000001" customHeight="1">
      <c r="A26" s="283">
        <v>3000</v>
      </c>
      <c r="B26" s="431" t="s">
        <v>840</v>
      </c>
      <c r="C26" s="320"/>
      <c r="D26" s="445">
        <f>(D24*0.3)+(D25*0.12)</f>
        <v>1020</v>
      </c>
      <c r="E26" s="443">
        <f>(E24*0.3)+(E25*0.12)</f>
        <v>3120</v>
      </c>
      <c r="F26" s="444">
        <f t="shared" ref="F26:I26" si="3">(F24*0.3)+(F25*0.015)</f>
        <v>1284</v>
      </c>
      <c r="G26" s="443">
        <f t="shared" si="3"/>
        <v>60</v>
      </c>
      <c r="H26" s="443">
        <f t="shared" si="3"/>
        <v>2400</v>
      </c>
      <c r="I26" s="443">
        <f t="shared" si="3"/>
        <v>22.5</v>
      </c>
      <c r="J26" s="472">
        <f>(J25+J24)*0.3</f>
        <v>30000</v>
      </c>
      <c r="K26" s="473"/>
      <c r="L26" s="473"/>
      <c r="M26" s="474">
        <f t="shared" si="2"/>
        <v>39954.75</v>
      </c>
      <c r="N26" s="475"/>
    </row>
    <row r="27" spans="1:14" ht="20.100000000000001" customHeight="1">
      <c r="A27" s="283">
        <v>4000</v>
      </c>
      <c r="B27" s="431" t="s">
        <v>841</v>
      </c>
      <c r="C27" s="320"/>
      <c r="D27" s="445">
        <v>10000</v>
      </c>
      <c r="E27" s="443">
        <v>2880</v>
      </c>
      <c r="F27" s="471"/>
      <c r="G27" s="440">
        <v>3540</v>
      </c>
      <c r="H27" s="439"/>
      <c r="I27" s="440">
        <v>2477</v>
      </c>
      <c r="J27" s="472">
        <v>2000</v>
      </c>
      <c r="K27" s="473">
        <v>1000</v>
      </c>
      <c r="L27" s="473"/>
      <c r="M27" s="474">
        <f t="shared" si="2"/>
        <v>53515</v>
      </c>
      <c r="N27" s="475"/>
    </row>
    <row r="28" spans="1:14" ht="20.100000000000001" customHeight="1">
      <c r="A28" s="283">
        <v>5000</v>
      </c>
      <c r="B28" s="431" t="s">
        <v>842</v>
      </c>
      <c r="C28" s="320"/>
      <c r="D28" s="445">
        <v>2000</v>
      </c>
      <c r="E28" s="443">
        <v>1500</v>
      </c>
      <c r="F28" s="471">
        <v>5000</v>
      </c>
      <c r="G28" s="440">
        <v>10400</v>
      </c>
      <c r="H28" s="439">
        <v>4500</v>
      </c>
      <c r="I28" s="440">
        <v>2000</v>
      </c>
      <c r="J28" s="472">
        <v>2000</v>
      </c>
      <c r="K28" s="473">
        <v>12000</v>
      </c>
      <c r="L28" s="473"/>
      <c r="M28" s="474">
        <f t="shared" si="2"/>
        <v>70857</v>
      </c>
      <c r="N28" s="475"/>
    </row>
    <row r="29" spans="1:14" ht="20.100000000000001" customHeight="1" thickBot="1">
      <c r="A29" s="283">
        <v>6000</v>
      </c>
      <c r="B29" s="431" t="s">
        <v>843</v>
      </c>
      <c r="C29" s="320"/>
      <c r="D29" s="445">
        <v>17000</v>
      </c>
      <c r="E29" s="443">
        <v>4500</v>
      </c>
      <c r="F29" s="471">
        <v>22116</v>
      </c>
      <c r="G29" s="476"/>
      <c r="H29" s="448"/>
      <c r="I29" s="476">
        <v>10000</v>
      </c>
      <c r="J29" s="472"/>
      <c r="K29" s="473"/>
      <c r="L29" s="473"/>
      <c r="M29" s="474">
        <f t="shared" si="2"/>
        <v>190134</v>
      </c>
      <c r="N29" s="475"/>
    </row>
    <row r="30" spans="1:14" ht="20.100000000000001" customHeight="1" thickBot="1">
      <c r="A30" s="450" t="s">
        <v>898</v>
      </c>
      <c r="B30" s="451" t="s">
        <v>917</v>
      </c>
      <c r="C30" s="477"/>
      <c r="D30" s="478">
        <f t="shared" ref="D30:L30" si="4">SUM(D24:D29)</f>
        <v>38520</v>
      </c>
      <c r="E30" s="479">
        <f t="shared" si="4"/>
        <v>38000</v>
      </c>
      <c r="F30" s="480">
        <f t="shared" si="4"/>
        <v>38000</v>
      </c>
      <c r="G30" s="479">
        <f t="shared" si="4"/>
        <v>18000</v>
      </c>
      <c r="H30" s="479">
        <f t="shared" si="4"/>
        <v>14900</v>
      </c>
      <c r="I30" s="481">
        <f t="shared" si="4"/>
        <v>15999.5</v>
      </c>
      <c r="J30" s="482">
        <f t="shared" si="4"/>
        <v>134000</v>
      </c>
      <c r="K30" s="483">
        <f t="shared" si="4"/>
        <v>13000</v>
      </c>
      <c r="L30" s="483">
        <f t="shared" si="4"/>
        <v>0</v>
      </c>
      <c r="M30" s="484">
        <f>SUM(M24:N29)</f>
        <v>577835.75</v>
      </c>
      <c r="N30" s="485"/>
    </row>
  </sheetData>
  <mergeCells count="7">
    <mergeCell ref="M30:N30"/>
    <mergeCell ref="M24:N24"/>
    <mergeCell ref="M25:N25"/>
    <mergeCell ref="M26:N26"/>
    <mergeCell ref="M27:N27"/>
    <mergeCell ref="M28:N28"/>
    <mergeCell ref="M29:N29"/>
  </mergeCells>
  <printOptions horizontalCentered="1"/>
  <pageMargins left="0.2" right="0.2" top="1" bottom="1" header="0.5" footer="0.75"/>
  <pageSetup scale="65" orientation="landscape" r:id="rId1"/>
  <headerFooter alignWithMargins="0">
    <oddHeader>&amp;LDe Anza College&amp;C&amp;"Arial,Bold"&amp;12Perkins IC 2023-2024
CTE Program 
Final - College Council Approved - Budget 6/8/2023&amp;R&amp;"Arial,Bold"Agreement #22-C01-420
Fund 135073</oddHeader>
    <oddFooter>&amp;LAllocated Budget: $577,836.00&amp;CPrepared/updated by Vins Chacko 6/27/2023 - Final&amp;RPage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zoomScale="90" zoomScaleNormal="90" workbookViewId="0">
      <selection activeCell="J7" sqref="J7"/>
    </sheetView>
  </sheetViews>
  <sheetFormatPr defaultColWidth="11" defaultRowHeight="15.75" customHeight="1"/>
  <cols>
    <col min="1" max="1" width="11.875" style="1" customWidth="1"/>
    <col min="2" max="2" width="15.125" customWidth="1"/>
    <col min="3" max="3" width="21.5" customWidth="1"/>
    <col min="4" max="5" width="12.125" customWidth="1"/>
    <col min="6" max="6" width="20.875" customWidth="1"/>
    <col min="7" max="8" width="13.875" customWidth="1"/>
    <col min="9" max="9" width="12.125" customWidth="1"/>
    <col min="10" max="10" width="15.625" customWidth="1"/>
    <col min="11" max="12" width="12.625" customWidth="1"/>
    <col min="13" max="13" width="12" style="22" customWidth="1"/>
    <col min="14" max="14" width="10.625" customWidth="1"/>
    <col min="15" max="15" width="12.125" customWidth="1"/>
    <col min="16" max="16" width="11.125" customWidth="1"/>
    <col min="17" max="17" width="9" customWidth="1"/>
    <col min="18" max="18" width="14.625" customWidth="1"/>
    <col min="19" max="19" width="9" customWidth="1"/>
    <col min="20" max="20" width="9.125" customWidth="1"/>
    <col min="21" max="21" width="10" customWidth="1"/>
    <col min="22" max="22" width="9.875"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t="s">
        <v>37</v>
      </c>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144">
      <c r="A7" s="4" t="s">
        <v>47</v>
      </c>
      <c r="B7" s="12" t="s">
        <v>64</v>
      </c>
      <c r="C7" s="12" t="s">
        <v>49</v>
      </c>
      <c r="D7" s="12" t="s">
        <v>50</v>
      </c>
      <c r="E7" s="12" t="s">
        <v>61</v>
      </c>
      <c r="F7" s="265" t="s">
        <v>65</v>
      </c>
      <c r="G7" s="12" t="s">
        <v>68</v>
      </c>
      <c r="H7" s="12" t="s">
        <v>72</v>
      </c>
      <c r="I7" s="12" t="s">
        <v>63</v>
      </c>
      <c r="J7" s="6" t="s">
        <v>49</v>
      </c>
      <c r="K7" s="7" t="s">
        <v>60</v>
      </c>
      <c r="L7" s="7" t="s">
        <v>59</v>
      </c>
      <c r="M7" s="37">
        <v>984</v>
      </c>
      <c r="N7" s="38">
        <v>12</v>
      </c>
      <c r="O7" s="10">
        <f>(M7*N7)</f>
        <v>11808</v>
      </c>
      <c r="P7" s="10">
        <v>0</v>
      </c>
      <c r="Q7" s="10"/>
      <c r="R7" s="11">
        <f>SUM(O7,P7,Q7)</f>
        <v>11808</v>
      </c>
      <c r="S7" s="23" t="s">
        <v>795</v>
      </c>
      <c r="T7" s="24"/>
      <c r="U7" s="25"/>
      <c r="V7" s="25"/>
      <c r="W7" s="26"/>
    </row>
    <row r="8" spans="1:24" s="5" customFormat="1" ht="48">
      <c r="A8" s="4" t="s">
        <v>47</v>
      </c>
      <c r="B8" s="12" t="s">
        <v>52</v>
      </c>
      <c r="C8" s="12" t="s">
        <v>49</v>
      </c>
      <c r="D8" s="12" t="s">
        <v>51</v>
      </c>
      <c r="E8" s="12" t="s">
        <v>61</v>
      </c>
      <c r="F8" s="265" t="s">
        <v>53</v>
      </c>
      <c r="G8" s="12" t="s">
        <v>55</v>
      </c>
      <c r="H8" s="12" t="s">
        <v>70</v>
      </c>
      <c r="I8" s="12" t="s">
        <v>56</v>
      </c>
      <c r="J8" s="6" t="s">
        <v>49</v>
      </c>
      <c r="K8" s="7" t="s">
        <v>58</v>
      </c>
      <c r="L8" s="7" t="s">
        <v>59</v>
      </c>
      <c r="M8" s="37">
        <v>20</v>
      </c>
      <c r="N8" s="38">
        <v>250</v>
      </c>
      <c r="O8" s="10">
        <v>5000</v>
      </c>
      <c r="P8" s="10">
        <v>456.25</v>
      </c>
      <c r="Q8" s="10">
        <v>300</v>
      </c>
      <c r="R8" s="11">
        <v>5756.23</v>
      </c>
      <c r="S8" s="23"/>
      <c r="T8" s="24"/>
      <c r="U8" s="25" t="s">
        <v>795</v>
      </c>
      <c r="V8" s="25"/>
      <c r="W8" s="26"/>
    </row>
    <row r="9" spans="1:24" s="5" customFormat="1" ht="48">
      <c r="A9" s="4" t="s">
        <v>38</v>
      </c>
      <c r="B9" s="12" t="s">
        <v>52</v>
      </c>
      <c r="C9" s="12" t="s">
        <v>49</v>
      </c>
      <c r="D9" s="12" t="s">
        <v>51</v>
      </c>
      <c r="E9" s="12" t="s">
        <v>62</v>
      </c>
      <c r="F9" s="12" t="s">
        <v>53</v>
      </c>
      <c r="G9" s="12" t="s">
        <v>55</v>
      </c>
      <c r="H9" s="12" t="s">
        <v>74</v>
      </c>
      <c r="I9" s="12" t="s">
        <v>56</v>
      </c>
      <c r="J9" s="6" t="s">
        <v>49</v>
      </c>
      <c r="K9" s="7" t="s">
        <v>57</v>
      </c>
      <c r="L9" s="7" t="s">
        <v>59</v>
      </c>
      <c r="M9" s="37">
        <v>20</v>
      </c>
      <c r="N9" s="38">
        <v>250</v>
      </c>
      <c r="O9" s="10">
        <f>(M9*N9)</f>
        <v>5000</v>
      </c>
      <c r="P9" s="10">
        <f>(O9*0.09125)</f>
        <v>456.25</v>
      </c>
      <c r="Q9" s="10">
        <v>300</v>
      </c>
      <c r="R9" s="11">
        <f>SUM(O9,P9,Q9)</f>
        <v>5756.25</v>
      </c>
      <c r="S9" s="23"/>
      <c r="T9" s="24"/>
      <c r="U9" s="25"/>
      <c r="V9" s="25"/>
      <c r="W9" s="26"/>
    </row>
    <row r="10" spans="1:24" s="5" customFormat="1" ht="48">
      <c r="A10" s="4" t="s">
        <v>48</v>
      </c>
      <c r="B10" s="12" t="s">
        <v>52</v>
      </c>
      <c r="C10" s="12" t="s">
        <v>49</v>
      </c>
      <c r="D10" s="12" t="s">
        <v>51</v>
      </c>
      <c r="E10" s="12" t="s">
        <v>62</v>
      </c>
      <c r="F10" s="12" t="s">
        <v>53</v>
      </c>
      <c r="G10" s="12" t="s">
        <v>55</v>
      </c>
      <c r="H10" s="12" t="s">
        <v>70</v>
      </c>
      <c r="I10" s="12" t="s">
        <v>56</v>
      </c>
      <c r="J10" s="6" t="s">
        <v>49</v>
      </c>
      <c r="K10" s="7" t="s">
        <v>58</v>
      </c>
      <c r="L10" s="7" t="s">
        <v>59</v>
      </c>
      <c r="M10" s="37">
        <v>20</v>
      </c>
      <c r="N10" s="38">
        <v>250</v>
      </c>
      <c r="O10" s="10">
        <f>(M10*N10)</f>
        <v>5000</v>
      </c>
      <c r="P10" s="10">
        <f>(O10*0.09125)</f>
        <v>456.25</v>
      </c>
      <c r="Q10" s="10">
        <v>300</v>
      </c>
      <c r="R10" s="11">
        <f>SUM(O10,P10,Q10)</f>
        <v>5756.25</v>
      </c>
      <c r="S10" s="23"/>
      <c r="T10" s="24"/>
      <c r="U10" s="25"/>
      <c r="V10" s="25"/>
      <c r="W10" s="26"/>
    </row>
    <row r="11" spans="1:24" s="5" customFormat="1" ht="48">
      <c r="A11" s="4" t="s">
        <v>39</v>
      </c>
      <c r="B11" s="12" t="s">
        <v>52</v>
      </c>
      <c r="C11" s="13" t="s">
        <v>49</v>
      </c>
      <c r="D11" s="13" t="s">
        <v>51</v>
      </c>
      <c r="E11" s="12" t="s">
        <v>62</v>
      </c>
      <c r="F11" s="12" t="s">
        <v>53</v>
      </c>
      <c r="G11" s="12" t="s">
        <v>55</v>
      </c>
      <c r="H11" s="13" t="s">
        <v>70</v>
      </c>
      <c r="I11" s="13" t="s">
        <v>56</v>
      </c>
      <c r="J11" s="6" t="s">
        <v>49</v>
      </c>
      <c r="K11" s="7" t="s">
        <v>58</v>
      </c>
      <c r="L11" s="7" t="s">
        <v>59</v>
      </c>
      <c r="M11" s="39">
        <v>20</v>
      </c>
      <c r="N11" s="40">
        <v>250</v>
      </c>
      <c r="O11" s="10">
        <f>(M11*N11)</f>
        <v>5000</v>
      </c>
      <c r="P11" s="10">
        <f>(O11*0.09125)</f>
        <v>456.25</v>
      </c>
      <c r="Q11" s="10">
        <v>300</v>
      </c>
      <c r="R11" s="11">
        <f>SUM(O11,P11,Q11)</f>
        <v>5756.25</v>
      </c>
      <c r="S11" s="23"/>
      <c r="T11" s="24"/>
      <c r="U11" s="25"/>
      <c r="V11" s="25"/>
      <c r="W11" s="26"/>
    </row>
    <row r="12" spans="1:24" s="5" customFormat="1" ht="24">
      <c r="A12" s="4" t="s">
        <v>39</v>
      </c>
      <c r="B12" s="12" t="s">
        <v>75</v>
      </c>
      <c r="C12" s="13" t="s">
        <v>49</v>
      </c>
      <c r="D12" s="13"/>
      <c r="E12" s="12"/>
      <c r="F12" s="12" t="s">
        <v>76</v>
      </c>
      <c r="G12" s="12" t="s">
        <v>77</v>
      </c>
      <c r="H12" s="13" t="s">
        <v>74</v>
      </c>
      <c r="I12" s="13" t="s">
        <v>56</v>
      </c>
      <c r="J12" s="6" t="s">
        <v>49</v>
      </c>
      <c r="K12" s="7" t="s">
        <v>58</v>
      </c>
      <c r="L12" s="7" t="s">
        <v>59</v>
      </c>
      <c r="M12" s="39"/>
      <c r="N12" s="40">
        <v>1</v>
      </c>
      <c r="O12" s="10">
        <v>500</v>
      </c>
      <c r="P12" s="10"/>
      <c r="Q12" s="10"/>
      <c r="R12" s="11">
        <v>500</v>
      </c>
      <c r="S12" s="23"/>
      <c r="T12" s="24"/>
      <c r="U12" s="25"/>
      <c r="V12" s="25"/>
      <c r="W12" s="26"/>
    </row>
    <row r="13" spans="1:24" s="2" customFormat="1" ht="57" customHeight="1">
      <c r="A13" s="4" t="s">
        <v>40</v>
      </c>
      <c r="B13" s="12" t="s">
        <v>52</v>
      </c>
      <c r="C13" s="13" t="s">
        <v>49</v>
      </c>
      <c r="D13" s="13" t="s">
        <v>51</v>
      </c>
      <c r="E13" s="12" t="s">
        <v>62</v>
      </c>
      <c r="F13" s="264" t="s">
        <v>53</v>
      </c>
      <c r="G13" s="12" t="s">
        <v>55</v>
      </c>
      <c r="H13" s="13" t="s">
        <v>73</v>
      </c>
      <c r="I13" s="13" t="s">
        <v>56</v>
      </c>
      <c r="J13" s="6" t="s">
        <v>49</v>
      </c>
      <c r="K13" s="7" t="s">
        <v>58</v>
      </c>
      <c r="L13" s="7" t="s">
        <v>59</v>
      </c>
      <c r="M13" s="39">
        <v>20</v>
      </c>
      <c r="N13" s="40"/>
      <c r="O13" s="10">
        <v>5000</v>
      </c>
      <c r="P13" s="10">
        <f>(O13*0.09125)</f>
        <v>456.25</v>
      </c>
      <c r="Q13" s="10">
        <v>300</v>
      </c>
      <c r="R13" s="11">
        <f>SUM(O13,P13,Q13)</f>
        <v>5756.25</v>
      </c>
      <c r="S13" s="4"/>
      <c r="T13" s="4"/>
      <c r="U13" s="4"/>
      <c r="V13" s="4"/>
      <c r="W13" s="26"/>
    </row>
    <row r="14" spans="1:24" s="2" customFormat="1" ht="51" customHeight="1">
      <c r="A14" s="4" t="s">
        <v>42</v>
      </c>
      <c r="B14" s="12" t="s">
        <v>52</v>
      </c>
      <c r="C14" s="13" t="s">
        <v>49</v>
      </c>
      <c r="D14" s="13" t="s">
        <v>51</v>
      </c>
      <c r="E14" s="12" t="s">
        <v>62</v>
      </c>
      <c r="F14" s="264" t="s">
        <v>53</v>
      </c>
      <c r="G14" s="12" t="s">
        <v>55</v>
      </c>
      <c r="H14" s="13" t="s">
        <v>70</v>
      </c>
      <c r="I14" s="13" t="s">
        <v>56</v>
      </c>
      <c r="J14" s="6" t="s">
        <v>49</v>
      </c>
      <c r="K14" s="7" t="s">
        <v>58</v>
      </c>
      <c r="L14" s="7" t="s">
        <v>59</v>
      </c>
      <c r="M14" s="37">
        <v>20</v>
      </c>
      <c r="N14" s="38">
        <v>250</v>
      </c>
      <c r="O14" s="10">
        <f>(M14*N14)</f>
        <v>5000</v>
      </c>
      <c r="P14" s="10">
        <f>(O14*0.09125)</f>
        <v>456.25</v>
      </c>
      <c r="Q14" s="36">
        <v>300</v>
      </c>
      <c r="R14" s="11">
        <f>SUM(O14,P14,Q14)</f>
        <v>5756.25</v>
      </c>
      <c r="S14" s="4"/>
      <c r="T14" s="4"/>
      <c r="U14" s="4" t="s">
        <v>795</v>
      </c>
      <c r="V14" s="4"/>
      <c r="W14" s="26"/>
    </row>
    <row r="15" spans="1:24" s="2" customFormat="1" ht="48" customHeight="1">
      <c r="A15" s="4" t="s">
        <v>43</v>
      </c>
      <c r="B15" s="12" t="s">
        <v>52</v>
      </c>
      <c r="C15" s="13" t="s">
        <v>49</v>
      </c>
      <c r="D15" s="13" t="s">
        <v>51</v>
      </c>
      <c r="E15" s="12" t="s">
        <v>62</v>
      </c>
      <c r="F15" s="264" t="s">
        <v>53</v>
      </c>
      <c r="G15" s="12" t="s">
        <v>55</v>
      </c>
      <c r="H15" s="13" t="s">
        <v>73</v>
      </c>
      <c r="I15" s="13" t="s">
        <v>56</v>
      </c>
      <c r="J15" s="6" t="s">
        <v>49</v>
      </c>
      <c r="K15" s="7" t="s">
        <v>58</v>
      </c>
      <c r="L15" s="7" t="s">
        <v>59</v>
      </c>
      <c r="M15" s="37">
        <v>20</v>
      </c>
      <c r="N15" s="38">
        <v>250</v>
      </c>
      <c r="O15" s="10">
        <f>(M15*N15)</f>
        <v>5000</v>
      </c>
      <c r="P15" s="10">
        <f>(O15*0.09125)</f>
        <v>456.25</v>
      </c>
      <c r="Q15" s="36">
        <v>300</v>
      </c>
      <c r="R15" s="11">
        <f>SUM(O15,P15,Q15)</f>
        <v>5756.25</v>
      </c>
      <c r="S15" s="4"/>
      <c r="T15" s="4"/>
      <c r="U15" s="4"/>
      <c r="V15" s="4"/>
      <c r="W15" s="26"/>
    </row>
    <row r="16" spans="1:24" s="2" customFormat="1" ht="57.95" customHeight="1">
      <c r="A16" s="4" t="s">
        <v>45</v>
      </c>
      <c r="B16" s="12" t="s">
        <v>52</v>
      </c>
      <c r="C16" s="13" t="s">
        <v>49</v>
      </c>
      <c r="D16" s="13" t="s">
        <v>51</v>
      </c>
      <c r="E16" s="12" t="s">
        <v>62</v>
      </c>
      <c r="F16" s="264" t="s">
        <v>53</v>
      </c>
      <c r="G16" s="12" t="s">
        <v>55</v>
      </c>
      <c r="H16" s="13" t="s">
        <v>70</v>
      </c>
      <c r="I16" s="13" t="s">
        <v>56</v>
      </c>
      <c r="J16" s="6" t="s">
        <v>49</v>
      </c>
      <c r="K16" s="7" t="s">
        <v>58</v>
      </c>
      <c r="L16" s="7" t="s">
        <v>59</v>
      </c>
      <c r="M16" s="37">
        <v>20</v>
      </c>
      <c r="N16" s="38">
        <v>250</v>
      </c>
      <c r="O16" s="10">
        <f>(M16*N16)</f>
        <v>5000</v>
      </c>
      <c r="P16" s="10">
        <f>(O16*0.09125)</f>
        <v>456.25</v>
      </c>
      <c r="Q16" s="36">
        <v>300</v>
      </c>
      <c r="R16" s="11">
        <f>SUM(O16,P16,Q16)</f>
        <v>5756.25</v>
      </c>
      <c r="S16" s="4"/>
      <c r="T16" s="4"/>
      <c r="U16" s="4"/>
      <c r="V16" s="4"/>
      <c r="W16" s="26"/>
    </row>
    <row r="17" spans="1:23" s="2" customFormat="1" ht="54" customHeight="1">
      <c r="A17" s="4" t="s">
        <v>46</v>
      </c>
      <c r="B17" s="12" t="s">
        <v>52</v>
      </c>
      <c r="C17" s="13" t="s">
        <v>49</v>
      </c>
      <c r="D17" s="13" t="s">
        <v>51</v>
      </c>
      <c r="E17" s="12" t="s">
        <v>62</v>
      </c>
      <c r="F17" s="264" t="s">
        <v>53</v>
      </c>
      <c r="G17" s="12" t="s">
        <v>55</v>
      </c>
      <c r="H17" s="13" t="s">
        <v>70</v>
      </c>
      <c r="I17" s="13" t="s">
        <v>56</v>
      </c>
      <c r="J17" s="6" t="s">
        <v>49</v>
      </c>
      <c r="K17" s="7" t="s">
        <v>58</v>
      </c>
      <c r="L17" s="7" t="s">
        <v>59</v>
      </c>
      <c r="M17" s="37">
        <v>20</v>
      </c>
      <c r="N17" s="38">
        <v>250</v>
      </c>
      <c r="O17" s="10">
        <f>(M17*N17)</f>
        <v>5000</v>
      </c>
      <c r="P17" s="10">
        <f>(O17*0.09125)</f>
        <v>456.25</v>
      </c>
      <c r="Q17" s="36">
        <v>300</v>
      </c>
      <c r="R17" s="11">
        <f>SUM(O17,P17,Q17)</f>
        <v>5756.25</v>
      </c>
      <c r="S17" s="4"/>
      <c r="T17" s="4"/>
      <c r="U17" s="4"/>
      <c r="V17" s="4"/>
      <c r="W17" s="26"/>
    </row>
    <row r="18" spans="1:23" s="2" customFormat="1" ht="54" customHeight="1">
      <c r="A18" s="4" t="s">
        <v>54</v>
      </c>
      <c r="B18" s="12" t="s">
        <v>52</v>
      </c>
      <c r="C18" s="13" t="s">
        <v>49</v>
      </c>
      <c r="D18" s="13" t="s">
        <v>51</v>
      </c>
      <c r="E18" s="12" t="s">
        <v>62</v>
      </c>
      <c r="F18" s="264" t="s">
        <v>53</v>
      </c>
      <c r="G18" s="12" t="s">
        <v>55</v>
      </c>
      <c r="H18" s="13" t="s">
        <v>72</v>
      </c>
      <c r="I18" s="13" t="s">
        <v>56</v>
      </c>
      <c r="J18" s="6" t="s">
        <v>49</v>
      </c>
      <c r="K18" s="7" t="s">
        <v>58</v>
      </c>
      <c r="L18" s="7" t="s">
        <v>59</v>
      </c>
      <c r="M18" s="37">
        <v>20</v>
      </c>
      <c r="N18" s="38">
        <v>250</v>
      </c>
      <c r="O18" s="10">
        <f>(M18*N18)</f>
        <v>5000</v>
      </c>
      <c r="P18" s="10">
        <f>(O18*0.09125)</f>
        <v>456.25</v>
      </c>
      <c r="Q18" s="36">
        <v>300</v>
      </c>
      <c r="R18" s="11">
        <f>SUM(O18,P18,Q18)</f>
        <v>5756.25</v>
      </c>
      <c r="S18" s="4"/>
      <c r="T18" s="4"/>
      <c r="U18" s="4"/>
      <c r="V18" s="4"/>
      <c r="W18" s="26"/>
    </row>
    <row r="19" spans="1:23" s="2" customFormat="1" ht="101.1" customHeight="1">
      <c r="A19" s="4" t="s">
        <v>54</v>
      </c>
      <c r="B19" s="42" t="s">
        <v>66</v>
      </c>
      <c r="C19" s="13" t="s">
        <v>49</v>
      </c>
      <c r="D19" s="13" t="s">
        <v>50</v>
      </c>
      <c r="E19" s="12" t="s">
        <v>61</v>
      </c>
      <c r="F19" s="265" t="s">
        <v>67</v>
      </c>
      <c r="G19" s="12" t="s">
        <v>68</v>
      </c>
      <c r="H19" s="13" t="s">
        <v>71</v>
      </c>
      <c r="I19" s="13" t="s">
        <v>63</v>
      </c>
      <c r="J19" s="6" t="s">
        <v>49</v>
      </c>
      <c r="K19" s="7" t="s">
        <v>69</v>
      </c>
      <c r="L19" s="7" t="s">
        <v>59</v>
      </c>
      <c r="M19" s="37">
        <v>800</v>
      </c>
      <c r="N19" s="38">
        <v>10</v>
      </c>
      <c r="O19" s="10">
        <f>(M19*N19)</f>
        <v>8000</v>
      </c>
      <c r="P19" s="10"/>
      <c r="Q19" s="36"/>
      <c r="R19" s="11">
        <v>8000</v>
      </c>
      <c r="S19" s="4"/>
      <c r="T19" s="4"/>
      <c r="U19" s="4"/>
      <c r="V19" s="4"/>
      <c r="W19" s="26"/>
    </row>
    <row r="20" spans="1:23" s="2" customFormat="1" ht="48.95" customHeight="1">
      <c r="A20" s="4" t="s">
        <v>44</v>
      </c>
      <c r="B20" s="12" t="s">
        <v>52</v>
      </c>
      <c r="C20" s="13" t="s">
        <v>49</v>
      </c>
      <c r="D20" s="13" t="s">
        <v>51</v>
      </c>
      <c r="E20" s="12" t="s">
        <v>62</v>
      </c>
      <c r="F20" s="264" t="s">
        <v>53</v>
      </c>
      <c r="G20" s="12" t="s">
        <v>55</v>
      </c>
      <c r="H20" s="13" t="s">
        <v>70</v>
      </c>
      <c r="I20" s="13" t="s">
        <v>56</v>
      </c>
      <c r="J20" s="6" t="s">
        <v>49</v>
      </c>
      <c r="K20" s="7" t="s">
        <v>58</v>
      </c>
      <c r="L20" s="7" t="s">
        <v>59</v>
      </c>
      <c r="M20" s="37">
        <v>20</v>
      </c>
      <c r="N20" s="38">
        <v>250</v>
      </c>
      <c r="O20" s="10">
        <f>(M20*N20)</f>
        <v>5000</v>
      </c>
      <c r="P20" s="10">
        <f>(O20*0.09125)</f>
        <v>456.25</v>
      </c>
      <c r="Q20" s="36">
        <v>300</v>
      </c>
      <c r="R20" s="11">
        <f>SUM(O20,P20,Q20)</f>
        <v>5756.25</v>
      </c>
      <c r="S20" s="4"/>
      <c r="T20" s="4"/>
      <c r="U20" s="4"/>
      <c r="V20" s="4"/>
      <c r="W20" s="26"/>
    </row>
    <row r="21" spans="1:23" s="5" customFormat="1" ht="48">
      <c r="A21" s="4" t="s">
        <v>41</v>
      </c>
      <c r="B21" s="12" t="s">
        <v>52</v>
      </c>
      <c r="C21" s="13" t="s">
        <v>49</v>
      </c>
      <c r="D21" s="13" t="s">
        <v>51</v>
      </c>
      <c r="E21" s="12" t="s">
        <v>62</v>
      </c>
      <c r="F21" s="12" t="s">
        <v>53</v>
      </c>
      <c r="G21" s="12" t="s">
        <v>55</v>
      </c>
      <c r="H21" s="13" t="s">
        <v>70</v>
      </c>
      <c r="I21" s="13" t="s">
        <v>56</v>
      </c>
      <c r="J21" s="6" t="s">
        <v>49</v>
      </c>
      <c r="K21" s="7" t="s">
        <v>58</v>
      </c>
      <c r="L21" s="7" t="s">
        <v>59</v>
      </c>
      <c r="M21" s="39">
        <v>20</v>
      </c>
      <c r="N21" s="40">
        <v>250</v>
      </c>
      <c r="O21" s="10">
        <f>(M21*N21)</f>
        <v>5000</v>
      </c>
      <c r="P21" s="10">
        <f>(O21*0.09125)</f>
        <v>456.25</v>
      </c>
      <c r="Q21" s="10">
        <v>300</v>
      </c>
      <c r="R21" s="11">
        <f>SUM(O21,P21,Q21)</f>
        <v>5756.25</v>
      </c>
      <c r="S21" s="4"/>
      <c r="T21" s="4"/>
      <c r="U21" s="4"/>
      <c r="V21" s="4"/>
      <c r="W21" s="26"/>
    </row>
    <row r="22" spans="1:23" s="2" customFormat="1" ht="48.95" customHeight="1">
      <c r="A22" s="4" t="s">
        <v>786</v>
      </c>
      <c r="B22" s="12" t="s">
        <v>794</v>
      </c>
      <c r="C22" s="12" t="s">
        <v>49</v>
      </c>
      <c r="D22" s="12" t="s">
        <v>111</v>
      </c>
      <c r="E22" s="12" t="s">
        <v>62</v>
      </c>
      <c r="F22" s="12" t="s">
        <v>793</v>
      </c>
      <c r="G22" s="12" t="s">
        <v>81</v>
      </c>
      <c r="H22" s="12" t="s">
        <v>792</v>
      </c>
      <c r="I22" s="12" t="s">
        <v>56</v>
      </c>
      <c r="J22" s="6" t="s">
        <v>628</v>
      </c>
      <c r="K22" s="7" t="s">
        <v>791</v>
      </c>
      <c r="L22" s="7" t="s">
        <v>200</v>
      </c>
      <c r="M22" s="9">
        <v>17792</v>
      </c>
      <c r="N22" s="4">
        <v>1</v>
      </c>
      <c r="O22" s="10">
        <f>(M22*N22)</f>
        <v>17792</v>
      </c>
      <c r="P22" s="10">
        <f>(O22*0.09125)</f>
        <v>1623.52</v>
      </c>
      <c r="Q22" s="10">
        <v>125</v>
      </c>
      <c r="R22" s="11">
        <f>SUM(O22,P22,Q22)</f>
        <v>19540.52</v>
      </c>
      <c r="S22" s="4"/>
      <c r="T22" s="4"/>
      <c r="U22" s="4" t="s">
        <v>795</v>
      </c>
      <c r="V22" s="4" t="s">
        <v>795</v>
      </c>
      <c r="W22" s="26"/>
    </row>
    <row r="23" spans="1:23" s="2" customFormat="1" ht="48.95" customHeight="1">
      <c r="A23" s="4" t="s">
        <v>786</v>
      </c>
      <c r="B23" s="12" t="s">
        <v>790</v>
      </c>
      <c r="C23" s="12" t="s">
        <v>49</v>
      </c>
      <c r="D23" s="12" t="s">
        <v>51</v>
      </c>
      <c r="E23" s="12" t="s">
        <v>623</v>
      </c>
      <c r="F23" s="12" t="s">
        <v>789</v>
      </c>
      <c r="G23" s="12" t="s">
        <v>81</v>
      </c>
      <c r="H23" s="12" t="s">
        <v>788</v>
      </c>
      <c r="I23" s="12" t="s">
        <v>56</v>
      </c>
      <c r="J23" s="6" t="s">
        <v>131</v>
      </c>
      <c r="K23" s="7" t="s">
        <v>60</v>
      </c>
      <c r="L23" s="7" t="s">
        <v>775</v>
      </c>
      <c r="M23" s="9">
        <v>32</v>
      </c>
      <c r="N23" s="4">
        <v>3</v>
      </c>
      <c r="O23" s="10">
        <v>96</v>
      </c>
      <c r="P23" s="10">
        <f>(O23*0.09125)</f>
        <v>8.76</v>
      </c>
      <c r="Q23" s="10">
        <v>10</v>
      </c>
      <c r="R23" s="11">
        <f>SUM(O23,P23,Q23)</f>
        <v>114.76</v>
      </c>
      <c r="S23" s="4"/>
      <c r="T23" s="4"/>
      <c r="U23" s="4" t="s">
        <v>795</v>
      </c>
      <c r="V23" s="4" t="s">
        <v>795</v>
      </c>
      <c r="W23" s="26"/>
    </row>
    <row r="24" spans="1:23" s="2" customFormat="1" ht="48.95" customHeight="1">
      <c r="A24" s="4" t="s">
        <v>786</v>
      </c>
      <c r="B24" s="13" t="s">
        <v>787</v>
      </c>
      <c r="C24" s="13" t="s">
        <v>49</v>
      </c>
      <c r="D24" s="13" t="s">
        <v>51</v>
      </c>
      <c r="E24" s="13" t="s">
        <v>61</v>
      </c>
      <c r="F24" s="13" t="s">
        <v>784</v>
      </c>
      <c r="G24" s="13" t="s">
        <v>81</v>
      </c>
      <c r="H24" s="13" t="s">
        <v>781</v>
      </c>
      <c r="I24" s="13" t="s">
        <v>56</v>
      </c>
      <c r="J24" s="6" t="s">
        <v>131</v>
      </c>
      <c r="K24" s="7" t="s">
        <v>746</v>
      </c>
      <c r="L24" s="7" t="s">
        <v>775</v>
      </c>
      <c r="M24" s="21">
        <v>32</v>
      </c>
      <c r="N24" s="8">
        <v>10</v>
      </c>
      <c r="O24" s="10">
        <f>(M24*N24)</f>
        <v>320</v>
      </c>
      <c r="P24" s="10">
        <f>(O24*0.09125)</f>
        <v>29.2</v>
      </c>
      <c r="Q24" s="10">
        <v>10</v>
      </c>
      <c r="R24" s="11">
        <f>SUM(O24,P24,Q24)</f>
        <v>359.2</v>
      </c>
      <c r="S24" s="4"/>
      <c r="T24" s="4"/>
      <c r="U24" s="4" t="s">
        <v>795</v>
      </c>
      <c r="V24" s="4"/>
      <c r="W24" s="26"/>
    </row>
    <row r="25" spans="1:23" s="2" customFormat="1" ht="48.95" customHeight="1">
      <c r="A25" s="4" t="s">
        <v>786</v>
      </c>
      <c r="B25" s="13" t="s">
        <v>785</v>
      </c>
      <c r="C25" s="13" t="s">
        <v>49</v>
      </c>
      <c r="D25" s="13" t="s">
        <v>111</v>
      </c>
      <c r="E25" s="13" t="s">
        <v>61</v>
      </c>
      <c r="F25" s="13" t="s">
        <v>784</v>
      </c>
      <c r="G25" s="13" t="s">
        <v>81</v>
      </c>
      <c r="H25" s="13" t="s">
        <v>781</v>
      </c>
      <c r="I25" s="13" t="s">
        <v>56</v>
      </c>
      <c r="J25" s="6" t="s">
        <v>131</v>
      </c>
      <c r="K25" s="7" t="s">
        <v>776</v>
      </c>
      <c r="L25" s="7" t="s">
        <v>775</v>
      </c>
      <c r="M25" s="21">
        <v>325</v>
      </c>
      <c r="N25" s="8">
        <v>2</v>
      </c>
      <c r="O25" s="10">
        <f>(M25*N25)</f>
        <v>650</v>
      </c>
      <c r="P25" s="10">
        <f>(O25*0.09125)</f>
        <v>59.3125</v>
      </c>
      <c r="Q25" s="10">
        <v>10</v>
      </c>
      <c r="R25" s="11">
        <f>SUM(O25,P25,Q25)</f>
        <v>719.3125</v>
      </c>
      <c r="S25" s="4"/>
      <c r="T25" s="4"/>
      <c r="U25" s="4" t="s">
        <v>795</v>
      </c>
      <c r="V25" s="4"/>
      <c r="W25" s="26"/>
    </row>
    <row r="26" spans="1:23" s="2" customFormat="1" ht="48.95" customHeight="1">
      <c r="A26" s="4" t="s">
        <v>780</v>
      </c>
      <c r="B26" s="13" t="s">
        <v>783</v>
      </c>
      <c r="C26" s="13" t="s">
        <v>49</v>
      </c>
      <c r="D26" s="13" t="s">
        <v>51</v>
      </c>
      <c r="E26" s="13" t="s">
        <v>61</v>
      </c>
      <c r="F26" s="13" t="s">
        <v>782</v>
      </c>
      <c r="G26" s="13" t="s">
        <v>81</v>
      </c>
      <c r="H26" s="13" t="s">
        <v>781</v>
      </c>
      <c r="I26" s="13" t="s">
        <v>56</v>
      </c>
      <c r="J26" s="6" t="s">
        <v>131</v>
      </c>
      <c r="K26" s="7" t="s">
        <v>746</v>
      </c>
      <c r="L26" s="7" t="s">
        <v>775</v>
      </c>
      <c r="M26" s="21">
        <v>32</v>
      </c>
      <c r="N26" s="8">
        <v>10</v>
      </c>
      <c r="O26" s="10">
        <v>320</v>
      </c>
      <c r="P26" s="10">
        <v>8.76</v>
      </c>
      <c r="Q26" s="10">
        <v>10</v>
      </c>
      <c r="R26" s="11">
        <v>359.2</v>
      </c>
      <c r="S26" s="4"/>
      <c r="T26" s="4"/>
      <c r="U26" s="4" t="s">
        <v>795</v>
      </c>
      <c r="V26" s="4" t="s">
        <v>795</v>
      </c>
      <c r="W26" s="26"/>
    </row>
    <row r="27" spans="1:23" s="2" customFormat="1" ht="48.95" customHeight="1">
      <c r="A27" s="4" t="s">
        <v>780</v>
      </c>
      <c r="B27" s="13" t="s">
        <v>779</v>
      </c>
      <c r="C27" s="13" t="s">
        <v>49</v>
      </c>
      <c r="D27" s="13" t="s">
        <v>111</v>
      </c>
      <c r="E27" s="13" t="s">
        <v>62</v>
      </c>
      <c r="F27" s="13" t="s">
        <v>778</v>
      </c>
      <c r="G27" s="13" t="s">
        <v>602</v>
      </c>
      <c r="H27" s="13" t="s">
        <v>777</v>
      </c>
      <c r="I27" s="13" t="s">
        <v>56</v>
      </c>
      <c r="J27" s="6" t="s">
        <v>131</v>
      </c>
      <c r="K27" s="7" t="s">
        <v>776</v>
      </c>
      <c r="L27" s="7" t="s">
        <v>775</v>
      </c>
      <c r="M27" s="21">
        <v>500</v>
      </c>
      <c r="N27" s="8">
        <v>4</v>
      </c>
      <c r="O27" s="10">
        <v>2000</v>
      </c>
      <c r="P27" s="10">
        <v>170</v>
      </c>
      <c r="Q27" s="10">
        <v>10</v>
      </c>
      <c r="R27" s="11">
        <v>2180</v>
      </c>
      <c r="S27" s="4"/>
      <c r="T27" s="4"/>
      <c r="U27" s="4" t="s">
        <v>795</v>
      </c>
      <c r="V27" s="4"/>
      <c r="W27" s="26"/>
    </row>
    <row r="28" spans="1:23" s="5" customFormat="1" ht="12.75" thickBot="1">
      <c r="A28" s="4"/>
      <c r="B28" s="12"/>
      <c r="C28" s="13"/>
      <c r="D28" s="13"/>
      <c r="E28" s="12"/>
      <c r="F28" s="12"/>
      <c r="G28" s="12"/>
      <c r="H28" s="13"/>
      <c r="I28" s="13"/>
      <c r="J28" s="6"/>
      <c r="K28" s="7"/>
      <c r="L28" s="7"/>
      <c r="M28" s="39"/>
      <c r="N28" s="40"/>
      <c r="O28" s="10"/>
      <c r="P28" s="10"/>
      <c r="Q28" s="10"/>
      <c r="R28" s="11"/>
      <c r="S28" s="4"/>
      <c r="T28" s="4"/>
      <c r="U28" s="4"/>
      <c r="V28" s="4"/>
      <c r="W28" s="26"/>
    </row>
    <row r="29" spans="1:23" s="15" customFormat="1" ht="28.35" customHeight="1" thickBot="1">
      <c r="A29" s="249" t="s">
        <v>29</v>
      </c>
      <c r="B29" s="250"/>
      <c r="C29" s="250"/>
      <c r="D29" s="250"/>
      <c r="E29" s="250"/>
      <c r="F29" s="250"/>
      <c r="G29" s="250"/>
      <c r="H29" s="250"/>
      <c r="I29" s="250"/>
      <c r="J29" s="250"/>
      <c r="K29" s="250"/>
      <c r="L29" s="250"/>
      <c r="M29" s="250"/>
      <c r="N29" s="250"/>
      <c r="O29" s="250"/>
      <c r="P29" s="250"/>
      <c r="Q29" s="251"/>
      <c r="R29" s="14">
        <f>SUM(R7:R28)</f>
        <v>112655.97249999999</v>
      </c>
      <c r="S29" s="249"/>
      <c r="T29" s="250"/>
      <c r="U29" s="250"/>
      <c r="V29" s="250"/>
      <c r="W29" s="250"/>
    </row>
    <row r="30" spans="1:23">
      <c r="A30" s="255" t="s">
        <v>78</v>
      </c>
      <c r="B30" s="248"/>
      <c r="C30" s="248"/>
      <c r="D30" s="248"/>
      <c r="E30" s="248"/>
      <c r="F30" s="248"/>
      <c r="G30" s="248"/>
      <c r="H30" s="35"/>
      <c r="P30" s="19" t="s">
        <v>30</v>
      </c>
    </row>
    <row r="31" spans="1:23" ht="15.75" customHeight="1">
      <c r="A31" s="35"/>
    </row>
    <row r="32" spans="1:23" ht="15.75" customHeight="1">
      <c r="A32" s="35"/>
    </row>
    <row r="33" spans="1:1" ht="15.75" customHeight="1">
      <c r="A33" s="35"/>
    </row>
  </sheetData>
  <mergeCells count="8">
    <mergeCell ref="A30:G30"/>
    <mergeCell ref="A29:Q29"/>
    <mergeCell ref="B1:P1"/>
    <mergeCell ref="B2:P2"/>
    <mergeCell ref="A5:R5"/>
    <mergeCell ref="S5:W5"/>
    <mergeCell ref="S29:W29"/>
    <mergeCell ref="A4:T4"/>
  </mergeCells>
  <pageMargins left="1" right="0.5" top="1" bottom="1" header="0.5" footer="0.5"/>
  <pageSetup orientation="portrait"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zoomScale="90" zoomScaleNormal="90" workbookViewId="0">
      <selection activeCell="A9" sqref="A9"/>
    </sheetView>
  </sheetViews>
  <sheetFormatPr defaultColWidth="11" defaultRowHeight="15.75" customHeight="1"/>
  <cols>
    <col min="1" max="1" width="9.125" style="1" customWidth="1"/>
    <col min="2" max="2" width="15.125" customWidth="1"/>
    <col min="3" max="3" width="21.5" customWidth="1"/>
    <col min="4" max="4" width="20.625" customWidth="1"/>
    <col min="5" max="5" width="12.125" customWidth="1"/>
    <col min="6" max="6" width="43.875" customWidth="1"/>
    <col min="7" max="8" width="13.875" customWidth="1"/>
    <col min="9" max="9" width="12.125" customWidth="1"/>
    <col min="10" max="10" width="15.625" customWidth="1"/>
    <col min="11" max="11" width="12.625" customWidth="1"/>
    <col min="12" max="12" width="16.625" customWidth="1"/>
    <col min="13" max="13" width="12" style="22" customWidth="1"/>
    <col min="14" max="14" width="10.625" customWidth="1"/>
    <col min="15" max="15" width="12.125" customWidth="1"/>
    <col min="16" max="16" width="11.125" customWidth="1"/>
    <col min="17" max="17" width="9" customWidth="1"/>
    <col min="18" max="18" width="14.625" customWidth="1"/>
    <col min="19" max="19" width="9" customWidth="1"/>
    <col min="20" max="20" width="9.125" customWidth="1"/>
    <col min="21" max="21" width="10" customWidth="1"/>
    <col min="22" max="22" width="9.875"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36">
      <c r="A7" s="4" t="s">
        <v>87</v>
      </c>
      <c r="B7" s="149" t="s">
        <v>93</v>
      </c>
      <c r="C7" s="12"/>
      <c r="D7" s="149" t="s">
        <v>93</v>
      </c>
      <c r="E7" s="149" t="s">
        <v>61</v>
      </c>
      <c r="F7" s="149" t="s">
        <v>92</v>
      </c>
      <c r="G7" s="12" t="s">
        <v>81</v>
      </c>
      <c r="H7" s="12" t="s">
        <v>70</v>
      </c>
      <c r="I7" s="12" t="s">
        <v>63</v>
      </c>
      <c r="J7" s="6" t="s">
        <v>91</v>
      </c>
      <c r="K7" s="7"/>
      <c r="L7" s="7" t="s">
        <v>90</v>
      </c>
      <c r="M7" s="9">
        <v>500</v>
      </c>
      <c r="N7" s="4">
        <v>1</v>
      </c>
      <c r="O7" s="10">
        <f>(M7*N7)</f>
        <v>500</v>
      </c>
      <c r="P7" s="10">
        <f>(O7*0.09125)</f>
        <v>45.625</v>
      </c>
      <c r="Q7" s="10"/>
      <c r="R7" s="11">
        <f>SUM(O7,P7,Q7)</f>
        <v>545.625</v>
      </c>
      <c r="S7" s="23"/>
      <c r="T7" s="24"/>
      <c r="U7" s="44" t="s">
        <v>795</v>
      </c>
      <c r="V7" s="25"/>
      <c r="W7" s="26"/>
    </row>
    <row r="8" spans="1:24" s="5" customFormat="1" ht="36">
      <c r="A8" s="4" t="s">
        <v>87</v>
      </c>
      <c r="B8" s="149" t="s">
        <v>89</v>
      </c>
      <c r="C8" s="12"/>
      <c r="D8" s="149" t="s">
        <v>89</v>
      </c>
      <c r="E8" s="149" t="s">
        <v>61</v>
      </c>
      <c r="F8" s="149" t="s">
        <v>88</v>
      </c>
      <c r="G8" s="12" t="s">
        <v>81</v>
      </c>
      <c r="H8" s="12" t="s">
        <v>74</v>
      </c>
      <c r="I8" s="12" t="s">
        <v>56</v>
      </c>
      <c r="J8" s="6" t="s">
        <v>80</v>
      </c>
      <c r="K8" s="7"/>
      <c r="L8" s="7" t="s">
        <v>79</v>
      </c>
      <c r="M8" s="245">
        <v>500</v>
      </c>
      <c r="N8" s="4">
        <v>6</v>
      </c>
      <c r="O8" s="10">
        <f>(M8*N8)</f>
        <v>3000</v>
      </c>
      <c r="P8" s="10">
        <f>(O8*0.09125)</f>
        <v>273.75</v>
      </c>
      <c r="Q8" s="10"/>
      <c r="R8" s="11">
        <f>SUM(O8,P8,Q8)</f>
        <v>3273.75</v>
      </c>
      <c r="S8" s="23"/>
      <c r="T8" s="24"/>
      <c r="U8" s="44" t="s">
        <v>795</v>
      </c>
      <c r="V8" s="25"/>
      <c r="W8" s="26"/>
    </row>
    <row r="9" spans="1:24" s="5" customFormat="1" ht="33.75" customHeight="1">
      <c r="A9" s="4" t="s">
        <v>87</v>
      </c>
      <c r="B9" s="150" t="s">
        <v>86</v>
      </c>
      <c r="C9" s="13"/>
      <c r="D9" s="150" t="s">
        <v>86</v>
      </c>
      <c r="E9" s="150" t="s">
        <v>61</v>
      </c>
      <c r="F9" s="246" t="s">
        <v>85</v>
      </c>
      <c r="G9" s="13" t="s">
        <v>81</v>
      </c>
      <c r="H9" s="13" t="s">
        <v>74</v>
      </c>
      <c r="I9" s="13" t="s">
        <v>56</v>
      </c>
      <c r="J9" s="6" t="s">
        <v>80</v>
      </c>
      <c r="K9" s="7"/>
      <c r="L9" s="7" t="s">
        <v>79</v>
      </c>
      <c r="M9" s="21">
        <v>500</v>
      </c>
      <c r="N9" s="8">
        <v>15</v>
      </c>
      <c r="O9" s="10">
        <f>(M9*N9)</f>
        <v>7500</v>
      </c>
      <c r="P9" s="10">
        <f>(O9*0.09125)</f>
        <v>684.375</v>
      </c>
      <c r="Q9" s="10"/>
      <c r="R9" s="11">
        <f>SUM(O9,P9,Q9)</f>
        <v>8184.375</v>
      </c>
      <c r="S9" s="23"/>
      <c r="T9" s="24"/>
      <c r="U9" s="25" t="s">
        <v>795</v>
      </c>
      <c r="V9" s="25"/>
      <c r="W9" s="26"/>
    </row>
    <row r="10" spans="1:24" s="2" customFormat="1" ht="31.5" customHeight="1">
      <c r="A10" s="4" t="s">
        <v>84</v>
      </c>
      <c r="B10" s="150" t="s">
        <v>83</v>
      </c>
      <c r="C10" s="13"/>
      <c r="D10" s="150" t="s">
        <v>83</v>
      </c>
      <c r="E10" s="150" t="s">
        <v>61</v>
      </c>
      <c r="F10" s="150" t="s">
        <v>82</v>
      </c>
      <c r="G10" s="13" t="s">
        <v>81</v>
      </c>
      <c r="H10" s="13" t="s">
        <v>74</v>
      </c>
      <c r="I10" s="13" t="s">
        <v>56</v>
      </c>
      <c r="J10" s="6" t="s">
        <v>80</v>
      </c>
      <c r="K10" s="7"/>
      <c r="L10" s="7" t="s">
        <v>79</v>
      </c>
      <c r="M10" s="21">
        <v>750</v>
      </c>
      <c r="N10" s="8">
        <v>3</v>
      </c>
      <c r="O10" s="10">
        <f>(M10*N10)</f>
        <v>2250</v>
      </c>
      <c r="P10" s="10">
        <f>(O10*0.09125)</f>
        <v>205.3125</v>
      </c>
      <c r="Q10" s="10"/>
      <c r="R10" s="11">
        <f>SUM(O10,P10,Q10)</f>
        <v>2455.3125</v>
      </c>
      <c r="S10" s="4"/>
      <c r="T10" s="4"/>
      <c r="U10" s="9" t="s">
        <v>795</v>
      </c>
      <c r="V10" s="4"/>
      <c r="W10" s="26"/>
    </row>
    <row r="11" spans="1:24" s="5" customFormat="1" ht="38.25" customHeight="1" thickBot="1">
      <c r="A11" s="4"/>
      <c r="B11" s="13"/>
      <c r="C11" s="13"/>
      <c r="D11" s="13"/>
      <c r="E11" s="13"/>
      <c r="F11" s="13"/>
      <c r="G11" s="13"/>
      <c r="H11" s="13"/>
      <c r="I11" s="13"/>
      <c r="J11" s="6"/>
      <c r="K11" s="7"/>
      <c r="L11" s="7"/>
      <c r="M11" s="21"/>
      <c r="N11" s="8"/>
      <c r="O11" s="10"/>
      <c r="P11" s="10"/>
      <c r="Q11" s="10"/>
      <c r="R11" s="11"/>
      <c r="S11" s="4"/>
      <c r="T11" s="4"/>
      <c r="U11" s="4"/>
      <c r="V11" s="4"/>
      <c r="W11" s="26"/>
    </row>
    <row r="12" spans="1:24" s="15" customFormat="1" ht="28.35" customHeight="1" thickBot="1">
      <c r="A12" s="249" t="s">
        <v>29</v>
      </c>
      <c r="B12" s="250"/>
      <c r="C12" s="250"/>
      <c r="D12" s="250"/>
      <c r="E12" s="250"/>
      <c r="F12" s="250"/>
      <c r="G12" s="250"/>
      <c r="H12" s="250"/>
      <c r="I12" s="250"/>
      <c r="J12" s="250"/>
      <c r="K12" s="250"/>
      <c r="L12" s="250"/>
      <c r="M12" s="250"/>
      <c r="N12" s="250"/>
      <c r="O12" s="250"/>
      <c r="P12" s="250"/>
      <c r="Q12" s="251"/>
      <c r="R12" s="14">
        <f>SUM(R7:R11)</f>
        <v>14459.0625</v>
      </c>
      <c r="S12" s="249"/>
      <c r="T12" s="250"/>
      <c r="U12" s="250"/>
      <c r="V12" s="250"/>
      <c r="W12" s="250"/>
    </row>
    <row r="13" spans="1:24">
      <c r="A13" s="255" t="s">
        <v>78</v>
      </c>
      <c r="B13" s="248"/>
      <c r="C13" s="248"/>
      <c r="D13" s="248"/>
      <c r="E13" s="248"/>
      <c r="F13" s="248"/>
      <c r="G13" s="248"/>
      <c r="H13" s="35"/>
      <c r="P13" s="19" t="s">
        <v>30</v>
      </c>
    </row>
    <row r="14" spans="1:24" ht="15.75" customHeight="1">
      <c r="A14" s="35"/>
    </row>
    <row r="15" spans="1:24" ht="15.75" customHeight="1">
      <c r="A15" s="35"/>
    </row>
    <row r="16" spans="1:24" ht="15.75" customHeight="1">
      <c r="A16" s="35"/>
    </row>
  </sheetData>
  <mergeCells count="8">
    <mergeCell ref="A13:G13"/>
    <mergeCell ref="A12:Q12"/>
    <mergeCell ref="B1:P1"/>
    <mergeCell ref="B2:P2"/>
    <mergeCell ref="A5:R5"/>
    <mergeCell ref="S5:W5"/>
    <mergeCell ref="S12:W12"/>
    <mergeCell ref="A4:T4"/>
  </mergeCells>
  <pageMargins left="1" right="0.5" top="1" bottom="1" header="0.5" footer="0.5"/>
  <pageSetup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10" zoomScale="90" zoomScaleNormal="90" workbookViewId="0">
      <selection activeCell="A13" sqref="A13"/>
    </sheetView>
  </sheetViews>
  <sheetFormatPr defaultColWidth="11" defaultRowHeight="15.75" customHeight="1"/>
  <cols>
    <col min="1" max="1" width="9.125" style="1" customWidth="1"/>
    <col min="2" max="2" width="15.125" customWidth="1"/>
    <col min="3" max="3" width="21.5" customWidth="1"/>
    <col min="4" max="5" width="12.125" customWidth="1"/>
    <col min="6" max="6" width="20.875" customWidth="1"/>
    <col min="7" max="7" width="19.5" customWidth="1"/>
    <col min="8" max="8" width="13.875" customWidth="1"/>
    <col min="9" max="9" width="12.125" customWidth="1"/>
    <col min="10" max="10" width="15.625" customWidth="1"/>
    <col min="11" max="12" width="12.625" customWidth="1"/>
    <col min="13" max="13" width="12" style="22" customWidth="1"/>
    <col min="14" max="14" width="10.625" customWidth="1"/>
    <col min="15" max="15" width="12.125" customWidth="1"/>
    <col min="16" max="16" width="11.125" customWidth="1"/>
    <col min="17" max="17" width="9" customWidth="1"/>
    <col min="18" max="18" width="14.625" customWidth="1"/>
    <col min="19" max="19" width="9" customWidth="1"/>
    <col min="20" max="20" width="9.125" customWidth="1"/>
    <col min="21" max="21" width="10" customWidth="1"/>
    <col min="22" max="22" width="11.125" bestFit="1"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t="s">
        <v>587</v>
      </c>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72">
      <c r="A7" s="4" t="s">
        <v>552</v>
      </c>
      <c r="B7" s="149" t="s">
        <v>586</v>
      </c>
      <c r="C7" s="12" t="s">
        <v>49</v>
      </c>
      <c r="D7" s="12" t="s">
        <v>111</v>
      </c>
      <c r="E7" s="12" t="s">
        <v>550</v>
      </c>
      <c r="F7" s="149" t="s">
        <v>585</v>
      </c>
      <c r="G7" s="149" t="s">
        <v>584</v>
      </c>
      <c r="H7" s="12" t="s">
        <v>547</v>
      </c>
      <c r="I7" s="12" t="s">
        <v>56</v>
      </c>
      <c r="J7" s="4" t="s">
        <v>80</v>
      </c>
      <c r="K7" s="4">
        <v>3</v>
      </c>
      <c r="L7" s="4" t="s">
        <v>545</v>
      </c>
      <c r="M7" s="9">
        <v>2500</v>
      </c>
      <c r="N7" s="4">
        <v>2</v>
      </c>
      <c r="O7" s="10">
        <f t="shared" ref="O7:O18" si="0">(M7*N7)</f>
        <v>5000</v>
      </c>
      <c r="P7" s="10">
        <f t="shared" ref="P7:P18" si="1">(O7*0.09125)</f>
        <v>456.25</v>
      </c>
      <c r="Q7" s="10"/>
      <c r="R7" s="11">
        <f t="shared" ref="R7:R18" si="2">SUM(O7,P7,Q7)</f>
        <v>5456.25</v>
      </c>
      <c r="S7" s="23"/>
      <c r="T7" s="24"/>
      <c r="U7" s="25"/>
      <c r="V7" s="44" t="s">
        <v>795</v>
      </c>
      <c r="W7" s="26"/>
    </row>
    <row r="8" spans="1:24" s="5" customFormat="1" ht="72">
      <c r="A8" s="4" t="s">
        <v>583</v>
      </c>
      <c r="B8" s="149" t="s">
        <v>582</v>
      </c>
      <c r="C8" s="12" t="s">
        <v>49</v>
      </c>
      <c r="D8" s="12" t="s">
        <v>111</v>
      </c>
      <c r="E8" s="12" t="s">
        <v>550</v>
      </c>
      <c r="F8" s="149" t="s">
        <v>581</v>
      </c>
      <c r="G8" s="149" t="s">
        <v>580</v>
      </c>
      <c r="H8" s="12" t="s">
        <v>547</v>
      </c>
      <c r="I8" s="12" t="s">
        <v>56</v>
      </c>
      <c r="J8" s="4" t="s">
        <v>80</v>
      </c>
      <c r="K8" s="4">
        <v>2</v>
      </c>
      <c r="L8" s="38" t="s">
        <v>545</v>
      </c>
      <c r="M8" s="9">
        <v>690</v>
      </c>
      <c r="N8" s="4">
        <v>3</v>
      </c>
      <c r="O8" s="10">
        <f t="shared" si="0"/>
        <v>2070</v>
      </c>
      <c r="P8" s="10">
        <f t="shared" si="1"/>
        <v>188.88749999999999</v>
      </c>
      <c r="Q8" s="10"/>
      <c r="R8" s="11">
        <f t="shared" si="2"/>
        <v>2258.8874999999998</v>
      </c>
      <c r="S8" s="23"/>
      <c r="T8" s="24"/>
      <c r="U8" s="25"/>
      <c r="V8" s="44" t="s">
        <v>795</v>
      </c>
      <c r="W8" s="26"/>
    </row>
    <row r="9" spans="1:24" s="5" customFormat="1" ht="132">
      <c r="A9" s="4" t="s">
        <v>552</v>
      </c>
      <c r="B9" s="149" t="s">
        <v>579</v>
      </c>
      <c r="C9" s="12" t="s">
        <v>49</v>
      </c>
      <c r="D9" s="46" t="s">
        <v>111</v>
      </c>
      <c r="E9" s="46" t="s">
        <v>550</v>
      </c>
      <c r="F9" s="149" t="s">
        <v>578</v>
      </c>
      <c r="G9" s="233" t="s">
        <v>577</v>
      </c>
      <c r="H9" s="115" t="s">
        <v>547</v>
      </c>
      <c r="I9" s="46" t="s">
        <v>56</v>
      </c>
      <c r="J9" s="4" t="s">
        <v>80</v>
      </c>
      <c r="K9" s="25">
        <v>2</v>
      </c>
      <c r="L9" s="4" t="s">
        <v>545</v>
      </c>
      <c r="M9" s="55">
        <v>290</v>
      </c>
      <c r="N9" s="25">
        <v>2</v>
      </c>
      <c r="O9" s="10">
        <f t="shared" si="0"/>
        <v>580</v>
      </c>
      <c r="P9" s="10">
        <f t="shared" si="1"/>
        <v>52.924999999999997</v>
      </c>
      <c r="Q9" s="10"/>
      <c r="R9" s="11">
        <f t="shared" si="2"/>
        <v>632.92499999999995</v>
      </c>
      <c r="S9" s="23"/>
      <c r="T9" s="24"/>
      <c r="U9" s="25"/>
      <c r="V9" s="44" t="s">
        <v>795</v>
      </c>
      <c r="W9" s="25"/>
    </row>
    <row r="10" spans="1:24" s="2" customFormat="1" ht="147" customHeight="1">
      <c r="A10" s="4" t="s">
        <v>552</v>
      </c>
      <c r="B10" s="149" t="s">
        <v>576</v>
      </c>
      <c r="C10" s="46" t="s">
        <v>49</v>
      </c>
      <c r="D10" s="46" t="s">
        <v>558</v>
      </c>
      <c r="E10" s="46" t="s">
        <v>115</v>
      </c>
      <c r="F10" s="149" t="s">
        <v>575</v>
      </c>
      <c r="G10" s="149" t="s">
        <v>574</v>
      </c>
      <c r="H10" s="12" t="s">
        <v>547</v>
      </c>
      <c r="I10" s="46"/>
      <c r="J10" s="4" t="s">
        <v>80</v>
      </c>
      <c r="K10" s="7"/>
      <c r="L10" s="4" t="s">
        <v>545</v>
      </c>
      <c r="M10" s="45">
        <v>850</v>
      </c>
      <c r="N10" s="25">
        <v>9</v>
      </c>
      <c r="O10" s="10">
        <f t="shared" si="0"/>
        <v>7650</v>
      </c>
      <c r="P10" s="10">
        <f t="shared" si="1"/>
        <v>698.0625</v>
      </c>
      <c r="Q10" s="10"/>
      <c r="R10" s="11">
        <f t="shared" si="2"/>
        <v>8348.0625</v>
      </c>
      <c r="S10" s="4"/>
      <c r="T10" s="4"/>
      <c r="U10" s="4"/>
      <c r="V10" s="4"/>
      <c r="W10" s="25"/>
    </row>
    <row r="11" spans="1:24" s="2" customFormat="1" ht="147" customHeight="1">
      <c r="A11" s="4" t="s">
        <v>552</v>
      </c>
      <c r="B11" s="149" t="s">
        <v>573</v>
      </c>
      <c r="C11" s="46" t="s">
        <v>49</v>
      </c>
      <c r="D11" s="46" t="s">
        <v>111</v>
      </c>
      <c r="E11" s="46" t="s">
        <v>550</v>
      </c>
      <c r="F11" s="149" t="s">
        <v>572</v>
      </c>
      <c r="G11" s="149" t="s">
        <v>571</v>
      </c>
      <c r="H11" s="12" t="s">
        <v>547</v>
      </c>
      <c r="I11" s="46" t="s">
        <v>56</v>
      </c>
      <c r="J11" s="4" t="s">
        <v>80</v>
      </c>
      <c r="K11" s="25">
        <v>2</v>
      </c>
      <c r="L11" s="4" t="s">
        <v>545</v>
      </c>
      <c r="M11" s="45">
        <v>1100</v>
      </c>
      <c r="N11" s="25">
        <v>5</v>
      </c>
      <c r="O11" s="10">
        <f t="shared" si="0"/>
        <v>5500</v>
      </c>
      <c r="P11" s="10">
        <f t="shared" si="1"/>
        <v>501.875</v>
      </c>
      <c r="Q11" s="10"/>
      <c r="R11" s="11">
        <f t="shared" si="2"/>
        <v>6001.875</v>
      </c>
      <c r="S11" s="4"/>
      <c r="T11" s="4"/>
      <c r="U11" s="4"/>
      <c r="V11" s="4" t="s">
        <v>795</v>
      </c>
      <c r="W11" s="25"/>
    </row>
    <row r="12" spans="1:24" s="5" customFormat="1" ht="204.95" customHeight="1">
      <c r="A12" s="4" t="s">
        <v>552</v>
      </c>
      <c r="B12" s="149" t="s">
        <v>570</v>
      </c>
      <c r="C12" s="46" t="s">
        <v>49</v>
      </c>
      <c r="D12" s="46" t="s">
        <v>111</v>
      </c>
      <c r="E12" s="46" t="s">
        <v>550</v>
      </c>
      <c r="F12" s="149" t="s">
        <v>549</v>
      </c>
      <c r="G12" s="149" t="s">
        <v>548</v>
      </c>
      <c r="H12" s="12" t="s">
        <v>547</v>
      </c>
      <c r="I12" s="12" t="s">
        <v>546</v>
      </c>
      <c r="J12" s="4" t="s">
        <v>80</v>
      </c>
      <c r="K12" s="4">
        <v>1</v>
      </c>
      <c r="L12" s="4" t="s">
        <v>545</v>
      </c>
      <c r="M12" s="45">
        <v>200</v>
      </c>
      <c r="N12" s="25">
        <v>15</v>
      </c>
      <c r="O12" s="10">
        <f t="shared" si="0"/>
        <v>3000</v>
      </c>
      <c r="P12" s="10">
        <f t="shared" si="1"/>
        <v>273.75</v>
      </c>
      <c r="Q12" s="10"/>
      <c r="R12" s="11">
        <f t="shared" si="2"/>
        <v>3273.75</v>
      </c>
      <c r="S12" s="4"/>
      <c r="T12" s="4"/>
      <c r="U12" s="4"/>
      <c r="V12" s="4"/>
      <c r="W12" s="26"/>
    </row>
    <row r="13" spans="1:24" s="5" customFormat="1" ht="204.95" customHeight="1">
      <c r="A13" s="4" t="s">
        <v>552</v>
      </c>
      <c r="B13" s="149" t="s">
        <v>569</v>
      </c>
      <c r="C13" s="46" t="s">
        <v>49</v>
      </c>
      <c r="D13" s="46" t="s">
        <v>558</v>
      </c>
      <c r="E13" s="46" t="s">
        <v>115</v>
      </c>
      <c r="F13" s="149" t="s">
        <v>568</v>
      </c>
      <c r="G13" s="149" t="s">
        <v>567</v>
      </c>
      <c r="H13" s="12" t="s">
        <v>547</v>
      </c>
      <c r="I13" s="12"/>
      <c r="J13" s="4" t="s">
        <v>80</v>
      </c>
      <c r="K13" s="4">
        <v>1</v>
      </c>
      <c r="L13" s="114">
        <v>45261</v>
      </c>
      <c r="M13" s="45">
        <v>420</v>
      </c>
      <c r="N13" s="25">
        <v>1</v>
      </c>
      <c r="O13" s="10">
        <f t="shared" si="0"/>
        <v>420</v>
      </c>
      <c r="P13" s="10">
        <f t="shared" si="1"/>
        <v>38.324999999999996</v>
      </c>
      <c r="Q13" s="10"/>
      <c r="R13" s="11">
        <f t="shared" si="2"/>
        <v>458.32499999999999</v>
      </c>
      <c r="S13" s="4"/>
      <c r="T13" s="4"/>
      <c r="U13" s="4"/>
      <c r="V13" s="4"/>
      <c r="W13" s="26"/>
    </row>
    <row r="14" spans="1:24" s="5" customFormat="1" ht="204.95" customHeight="1">
      <c r="A14" s="4" t="s">
        <v>552</v>
      </c>
      <c r="B14" s="149" t="s">
        <v>566</v>
      </c>
      <c r="C14" s="46" t="s">
        <v>49</v>
      </c>
      <c r="D14" s="46" t="s">
        <v>558</v>
      </c>
      <c r="E14" s="46" t="s">
        <v>550</v>
      </c>
      <c r="F14" s="149" t="s">
        <v>565</v>
      </c>
      <c r="G14" s="149" t="s">
        <v>564</v>
      </c>
      <c r="H14" s="12" t="s">
        <v>547</v>
      </c>
      <c r="I14" s="12"/>
      <c r="J14" s="4" t="s">
        <v>80</v>
      </c>
      <c r="K14" s="4">
        <v>1</v>
      </c>
      <c r="L14" s="114" t="s">
        <v>545</v>
      </c>
      <c r="M14" s="45">
        <v>50</v>
      </c>
      <c r="N14" s="25">
        <v>10</v>
      </c>
      <c r="O14" s="10">
        <f t="shared" si="0"/>
        <v>500</v>
      </c>
      <c r="P14" s="10">
        <f t="shared" si="1"/>
        <v>45.625</v>
      </c>
      <c r="Q14" s="10"/>
      <c r="R14" s="11">
        <f t="shared" si="2"/>
        <v>545.625</v>
      </c>
      <c r="S14" s="4"/>
      <c r="T14" s="4"/>
      <c r="U14" s="4"/>
      <c r="V14" s="4"/>
      <c r="W14" s="26"/>
    </row>
    <row r="15" spans="1:24" s="5" customFormat="1" ht="204.95" customHeight="1">
      <c r="A15" s="4" t="s">
        <v>552</v>
      </c>
      <c r="B15" s="149" t="s">
        <v>563</v>
      </c>
      <c r="C15" s="46" t="s">
        <v>49</v>
      </c>
      <c r="D15" s="46" t="s">
        <v>558</v>
      </c>
      <c r="E15" s="46" t="s">
        <v>550</v>
      </c>
      <c r="F15" s="149" t="s">
        <v>562</v>
      </c>
      <c r="G15" s="149" t="s">
        <v>561</v>
      </c>
      <c r="H15" s="12" t="s">
        <v>547</v>
      </c>
      <c r="I15" s="12"/>
      <c r="J15" s="4"/>
      <c r="K15" s="4">
        <v>1</v>
      </c>
      <c r="L15" s="114" t="s">
        <v>560</v>
      </c>
      <c r="M15" s="45">
        <v>1200</v>
      </c>
      <c r="N15" s="25">
        <v>1</v>
      </c>
      <c r="O15" s="10">
        <f t="shared" si="0"/>
        <v>1200</v>
      </c>
      <c r="P15" s="10">
        <f t="shared" si="1"/>
        <v>109.5</v>
      </c>
      <c r="Q15" s="10"/>
      <c r="R15" s="11">
        <f t="shared" si="2"/>
        <v>1309.5</v>
      </c>
      <c r="S15" s="4"/>
      <c r="T15" s="4"/>
      <c r="U15" s="4"/>
      <c r="V15" s="4"/>
      <c r="W15" s="26"/>
    </row>
    <row r="16" spans="1:24" s="5" customFormat="1" ht="204.95" customHeight="1">
      <c r="A16" s="4" t="s">
        <v>552</v>
      </c>
      <c r="B16" s="149" t="s">
        <v>559</v>
      </c>
      <c r="C16" s="46" t="s">
        <v>49</v>
      </c>
      <c r="D16" s="46" t="s">
        <v>558</v>
      </c>
      <c r="E16" s="46" t="s">
        <v>550</v>
      </c>
      <c r="F16" s="149" t="s">
        <v>557</v>
      </c>
      <c r="G16" s="149" t="s">
        <v>556</v>
      </c>
      <c r="H16" s="12" t="s">
        <v>547</v>
      </c>
      <c r="I16" s="12" t="s">
        <v>56</v>
      </c>
      <c r="J16" s="4" t="s">
        <v>80</v>
      </c>
      <c r="K16" s="4">
        <v>1</v>
      </c>
      <c r="L16" s="114" t="s">
        <v>545</v>
      </c>
      <c r="M16" s="45">
        <v>240</v>
      </c>
      <c r="N16" s="25">
        <v>20</v>
      </c>
      <c r="O16" s="10">
        <f t="shared" si="0"/>
        <v>4800</v>
      </c>
      <c r="P16" s="10">
        <f t="shared" si="1"/>
        <v>438</v>
      </c>
      <c r="Q16" s="10"/>
      <c r="R16" s="11">
        <f t="shared" si="2"/>
        <v>5238</v>
      </c>
      <c r="S16" s="4"/>
      <c r="T16" s="4"/>
      <c r="U16" s="4"/>
      <c r="V16" s="4"/>
      <c r="W16" s="26"/>
    </row>
    <row r="17" spans="1:23" s="2" customFormat="1" ht="147" customHeight="1">
      <c r="A17" s="4" t="s">
        <v>552</v>
      </c>
      <c r="B17" s="149" t="s">
        <v>555</v>
      </c>
      <c r="C17" s="46" t="s">
        <v>131</v>
      </c>
      <c r="D17" s="46" t="s">
        <v>111</v>
      </c>
      <c r="E17" s="46" t="s">
        <v>550</v>
      </c>
      <c r="F17" s="149" t="s">
        <v>554</v>
      </c>
      <c r="G17" s="149" t="s">
        <v>553</v>
      </c>
      <c r="H17" s="12" t="s">
        <v>547</v>
      </c>
      <c r="I17" s="46" t="s">
        <v>56</v>
      </c>
      <c r="J17" s="4" t="s">
        <v>80</v>
      </c>
      <c r="K17" s="25">
        <v>1</v>
      </c>
      <c r="L17" s="4" t="s">
        <v>545</v>
      </c>
      <c r="M17" s="45">
        <v>670</v>
      </c>
      <c r="N17" s="25">
        <v>15</v>
      </c>
      <c r="O17" s="10">
        <f t="shared" si="0"/>
        <v>10050</v>
      </c>
      <c r="P17" s="10">
        <f t="shared" si="1"/>
        <v>917.0625</v>
      </c>
      <c r="Q17" s="10"/>
      <c r="R17" s="11">
        <f t="shared" si="2"/>
        <v>10967.0625</v>
      </c>
      <c r="S17" s="4"/>
      <c r="T17" s="4"/>
      <c r="U17" s="4"/>
      <c r="V17" s="4"/>
      <c r="W17" s="25"/>
    </row>
    <row r="18" spans="1:23" s="5" customFormat="1" ht="168.75" thickBot="1">
      <c r="A18" s="4" t="s">
        <v>552</v>
      </c>
      <c r="B18" s="149" t="s">
        <v>551</v>
      </c>
      <c r="C18" s="46" t="s">
        <v>49</v>
      </c>
      <c r="D18" s="46" t="s">
        <v>111</v>
      </c>
      <c r="E18" s="46" t="s">
        <v>550</v>
      </c>
      <c r="F18" s="149" t="s">
        <v>549</v>
      </c>
      <c r="G18" s="149" t="s">
        <v>548</v>
      </c>
      <c r="H18" s="12" t="s">
        <v>547</v>
      </c>
      <c r="I18" s="12" t="s">
        <v>546</v>
      </c>
      <c r="J18" s="4" t="s">
        <v>80</v>
      </c>
      <c r="K18" s="4">
        <v>1</v>
      </c>
      <c r="L18" s="4" t="s">
        <v>545</v>
      </c>
      <c r="M18" s="45">
        <v>200</v>
      </c>
      <c r="N18" s="25">
        <v>15</v>
      </c>
      <c r="O18" s="10">
        <f t="shared" si="0"/>
        <v>3000</v>
      </c>
      <c r="P18" s="10">
        <f t="shared" si="1"/>
        <v>273.75</v>
      </c>
      <c r="Q18" s="10"/>
      <c r="R18" s="11">
        <f t="shared" si="2"/>
        <v>3273.75</v>
      </c>
      <c r="S18" s="4"/>
      <c r="T18" s="4"/>
      <c r="U18" s="4"/>
      <c r="V18" s="4"/>
      <c r="W18" s="26"/>
    </row>
    <row r="19" spans="1:23" s="15" customFormat="1" ht="28.35" customHeight="1" thickBot="1">
      <c r="A19" s="249" t="s">
        <v>29</v>
      </c>
      <c r="B19" s="250"/>
      <c r="C19" s="250"/>
      <c r="D19" s="250"/>
      <c r="E19" s="250"/>
      <c r="F19" s="250"/>
      <c r="G19" s="250"/>
      <c r="H19" s="250"/>
      <c r="I19" s="250"/>
      <c r="J19" s="250"/>
      <c r="K19" s="250"/>
      <c r="L19" s="250"/>
      <c r="M19" s="250"/>
      <c r="N19" s="250"/>
      <c r="O19" s="250"/>
      <c r="P19" s="250"/>
      <c r="Q19" s="251"/>
      <c r="R19" s="14">
        <f t="shared" ref="R19:W19" si="3">SUM(R7:R18)</f>
        <v>47764.012499999997</v>
      </c>
      <c r="S19" s="14">
        <f t="shared" si="3"/>
        <v>0</v>
      </c>
      <c r="T19" s="14">
        <f t="shared" si="3"/>
        <v>0</v>
      </c>
      <c r="U19" s="14">
        <f t="shared" si="3"/>
        <v>0</v>
      </c>
      <c r="V19" s="14">
        <f t="shared" si="3"/>
        <v>0</v>
      </c>
      <c r="W19" s="14">
        <f t="shared" si="3"/>
        <v>0</v>
      </c>
    </row>
    <row r="20" spans="1:23">
      <c r="A20" s="255" t="s">
        <v>78</v>
      </c>
      <c r="B20" s="248"/>
      <c r="C20" s="248"/>
      <c r="D20" s="248"/>
      <c r="E20" s="248"/>
      <c r="F20" s="248"/>
      <c r="G20" s="248"/>
      <c r="H20" s="35"/>
      <c r="P20" s="19" t="s">
        <v>30</v>
      </c>
    </row>
    <row r="21" spans="1:23" ht="15.75" customHeight="1">
      <c r="A21" s="35"/>
    </row>
    <row r="22" spans="1:23" ht="15.75" customHeight="1">
      <c r="A22" s="35"/>
    </row>
    <row r="23" spans="1:23" ht="15.75" customHeight="1">
      <c r="A23" s="35"/>
    </row>
  </sheetData>
  <mergeCells count="7">
    <mergeCell ref="A20:G20"/>
    <mergeCell ref="A19:Q19"/>
    <mergeCell ref="B1:P1"/>
    <mergeCell ref="B2:P2"/>
    <mergeCell ref="A5:R5"/>
    <mergeCell ref="S5:W5"/>
    <mergeCell ref="A4:T4"/>
  </mergeCells>
  <pageMargins left="1" right="0.5" top="1" bottom="1" header="0.5" footer="0.5"/>
  <pageSetup orientation="portrait" horizontalDpi="4294967292" verticalDpi="429496729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topLeftCell="D43" zoomScale="90" zoomScaleNormal="90" workbookViewId="0">
      <selection activeCell="H49" sqref="H49"/>
    </sheetView>
  </sheetViews>
  <sheetFormatPr defaultColWidth="11" defaultRowHeight="15.75" customHeight="1"/>
  <cols>
    <col min="1" max="1" width="9.125" style="1" customWidth="1"/>
    <col min="2" max="2" width="15.125" customWidth="1"/>
    <col min="3" max="3" width="21.5" customWidth="1"/>
    <col min="4" max="5" width="12.125" customWidth="1"/>
    <col min="6" max="6" width="20.875" customWidth="1"/>
    <col min="7" max="7" width="13.875" customWidth="1"/>
    <col min="8" max="9" width="22.625" customWidth="1"/>
    <col min="10" max="10" width="15.625" customWidth="1"/>
    <col min="11" max="12" width="12.625" customWidth="1"/>
    <col min="13" max="13" width="14.625" style="22" customWidth="1"/>
    <col min="14" max="14" width="10.625" customWidth="1"/>
    <col min="15" max="15" width="12.125" customWidth="1"/>
    <col min="16" max="16" width="11.125" customWidth="1"/>
    <col min="17" max="17" width="9" customWidth="1"/>
    <col min="18" max="18" width="14.625" customWidth="1"/>
    <col min="19" max="19" width="9" customWidth="1"/>
    <col min="20" max="20" width="8.875" bestFit="1" customWidth="1"/>
    <col min="21" max="22" width="11.125" bestFit="1"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84">
      <c r="A7" s="4" t="s">
        <v>535</v>
      </c>
      <c r="B7" s="12" t="s">
        <v>544</v>
      </c>
      <c r="C7" s="12" t="s">
        <v>49</v>
      </c>
      <c r="D7" s="12" t="s">
        <v>111</v>
      </c>
      <c r="E7" s="12" t="s">
        <v>61</v>
      </c>
      <c r="F7" s="12" t="s">
        <v>539</v>
      </c>
      <c r="G7" s="12" t="s">
        <v>81</v>
      </c>
      <c r="H7" s="12" t="s">
        <v>490</v>
      </c>
      <c r="I7" s="12" t="s">
        <v>63</v>
      </c>
      <c r="J7" s="6" t="s">
        <v>131</v>
      </c>
      <c r="K7" s="7" t="s">
        <v>538</v>
      </c>
      <c r="L7" s="7" t="s">
        <v>520</v>
      </c>
      <c r="M7" s="9">
        <v>269</v>
      </c>
      <c r="N7" s="4">
        <v>12</v>
      </c>
      <c r="O7" s="10">
        <f>(M7*N7)</f>
        <v>3228</v>
      </c>
      <c r="P7" s="10">
        <f>(O7*0.09125)</f>
        <v>294.55500000000001</v>
      </c>
      <c r="Q7" s="10">
        <f t="shared" ref="Q7:Q12" si="0">O7*0.1</f>
        <v>322.8</v>
      </c>
      <c r="R7" s="11">
        <f t="shared" ref="R7:R38" si="1">SUM(O7,P7,Q7)</f>
        <v>3845.355</v>
      </c>
      <c r="S7" s="23"/>
      <c r="T7" s="47"/>
      <c r="U7" s="25"/>
      <c r="V7" s="25"/>
      <c r="W7" s="26"/>
    </row>
    <row r="8" spans="1:24" s="5" customFormat="1" ht="84">
      <c r="A8" s="4" t="s">
        <v>535</v>
      </c>
      <c r="B8" s="12" t="s">
        <v>543</v>
      </c>
      <c r="C8" s="12" t="s">
        <v>49</v>
      </c>
      <c r="D8" s="12" t="s">
        <v>111</v>
      </c>
      <c r="E8" s="12" t="s">
        <v>61</v>
      </c>
      <c r="F8" s="12" t="s">
        <v>539</v>
      </c>
      <c r="G8" s="12" t="s">
        <v>81</v>
      </c>
      <c r="H8" s="12" t="s">
        <v>490</v>
      </c>
      <c r="I8" s="12" t="s">
        <v>63</v>
      </c>
      <c r="J8" s="6" t="s">
        <v>131</v>
      </c>
      <c r="K8" s="7" t="s">
        <v>538</v>
      </c>
      <c r="L8" s="7" t="s">
        <v>520</v>
      </c>
      <c r="M8" s="9">
        <v>132</v>
      </c>
      <c r="N8" s="4">
        <v>20</v>
      </c>
      <c r="O8" s="10">
        <f>(M8*N8)</f>
        <v>2640</v>
      </c>
      <c r="P8" s="10">
        <f>(O8*0.09125)</f>
        <v>240.9</v>
      </c>
      <c r="Q8" s="10">
        <f t="shared" si="0"/>
        <v>264</v>
      </c>
      <c r="R8" s="11">
        <f t="shared" si="1"/>
        <v>3144.9</v>
      </c>
      <c r="S8" s="23"/>
      <c r="T8" s="47"/>
      <c r="U8" s="25"/>
      <c r="V8" s="25"/>
      <c r="W8" s="26"/>
    </row>
    <row r="9" spans="1:24" s="5" customFormat="1" ht="84">
      <c r="A9" s="4" t="s">
        <v>535</v>
      </c>
      <c r="B9" s="52" t="s">
        <v>542</v>
      </c>
      <c r="C9" s="13" t="s">
        <v>49</v>
      </c>
      <c r="D9" s="13" t="s">
        <v>111</v>
      </c>
      <c r="E9" s="13" t="s">
        <v>61</v>
      </c>
      <c r="F9" s="52" t="s">
        <v>541</v>
      </c>
      <c r="G9" s="13" t="s">
        <v>81</v>
      </c>
      <c r="H9" s="13" t="s">
        <v>490</v>
      </c>
      <c r="I9" s="13" t="s">
        <v>63</v>
      </c>
      <c r="J9" s="6" t="s">
        <v>131</v>
      </c>
      <c r="K9" s="7" t="s">
        <v>538</v>
      </c>
      <c r="L9" s="7" t="s">
        <v>520</v>
      </c>
      <c r="M9" s="21">
        <v>171</v>
      </c>
      <c r="N9" s="8">
        <v>10</v>
      </c>
      <c r="O9" s="10">
        <f>(M9*N9)</f>
        <v>1710</v>
      </c>
      <c r="P9" s="10">
        <f>(O9*0.09125)</f>
        <v>156.03749999999999</v>
      </c>
      <c r="Q9" s="10">
        <f t="shared" si="0"/>
        <v>171</v>
      </c>
      <c r="R9" s="11">
        <f t="shared" si="1"/>
        <v>2037.0374999999999</v>
      </c>
      <c r="S9" s="23"/>
      <c r="T9" s="47"/>
      <c r="U9" s="25"/>
      <c r="V9" s="25"/>
      <c r="W9" s="26"/>
    </row>
    <row r="10" spans="1:24" s="2" customFormat="1" ht="99.95" customHeight="1">
      <c r="A10" s="4" t="s">
        <v>535</v>
      </c>
      <c r="B10" s="52" t="s">
        <v>540</v>
      </c>
      <c r="C10" s="13" t="s">
        <v>49</v>
      </c>
      <c r="D10" s="13" t="s">
        <v>111</v>
      </c>
      <c r="E10" s="13" t="s">
        <v>61</v>
      </c>
      <c r="F10" s="52" t="s">
        <v>539</v>
      </c>
      <c r="G10" s="13" t="s">
        <v>81</v>
      </c>
      <c r="H10" s="13" t="s">
        <v>490</v>
      </c>
      <c r="I10" s="13" t="s">
        <v>63</v>
      </c>
      <c r="J10" s="6" t="s">
        <v>131</v>
      </c>
      <c r="K10" s="7" t="s">
        <v>538</v>
      </c>
      <c r="L10" s="7" t="s">
        <v>520</v>
      </c>
      <c r="M10" s="21">
        <v>46</v>
      </c>
      <c r="N10" s="8">
        <v>6</v>
      </c>
      <c r="O10" s="10">
        <f>(M10*N10)</f>
        <v>276</v>
      </c>
      <c r="P10" s="10">
        <f>(O10*0.09125)</f>
        <v>25.184999999999999</v>
      </c>
      <c r="Q10" s="10">
        <f t="shared" si="0"/>
        <v>27.6</v>
      </c>
      <c r="R10" s="11">
        <f t="shared" si="1"/>
        <v>328.78500000000003</v>
      </c>
      <c r="S10" s="4"/>
      <c r="T10" s="4"/>
      <c r="U10" s="4"/>
      <c r="V10" s="4"/>
      <c r="W10" s="26"/>
    </row>
    <row r="11" spans="1:24" s="2" customFormat="1" ht="81.95" customHeight="1">
      <c r="A11" s="4" t="s">
        <v>535</v>
      </c>
      <c r="B11" s="52" t="s">
        <v>537</v>
      </c>
      <c r="C11" s="13" t="s">
        <v>49</v>
      </c>
      <c r="D11" s="13" t="s">
        <v>111</v>
      </c>
      <c r="E11" s="13" t="s">
        <v>61</v>
      </c>
      <c r="F11" s="52" t="s">
        <v>536</v>
      </c>
      <c r="G11" s="13" t="s">
        <v>81</v>
      </c>
      <c r="H11" s="13" t="s">
        <v>490</v>
      </c>
      <c r="I11" s="13" t="s">
        <v>63</v>
      </c>
      <c r="J11" s="6" t="s">
        <v>131</v>
      </c>
      <c r="K11" s="7" t="s">
        <v>343</v>
      </c>
      <c r="L11" s="7" t="s">
        <v>520</v>
      </c>
      <c r="M11" s="21">
        <v>8.7899999999999991</v>
      </c>
      <c r="N11" s="8">
        <v>100</v>
      </c>
      <c r="O11" s="10">
        <f>(M11*N11)</f>
        <v>878.99999999999989</v>
      </c>
      <c r="P11" s="10">
        <f>(O11*0.09125)</f>
        <v>80.208749999999981</v>
      </c>
      <c r="Q11" s="10">
        <f t="shared" si="0"/>
        <v>87.899999999999991</v>
      </c>
      <c r="R11" s="11">
        <f t="shared" si="1"/>
        <v>1047.1087499999999</v>
      </c>
      <c r="S11" s="4"/>
      <c r="T11" s="4"/>
      <c r="U11" s="4"/>
      <c r="V11" s="4"/>
      <c r="W11" s="26"/>
    </row>
    <row r="12" spans="1:24" s="2" customFormat="1" ht="81.95" customHeight="1">
      <c r="A12" s="4" t="s">
        <v>535</v>
      </c>
      <c r="B12" s="52" t="s">
        <v>534</v>
      </c>
      <c r="C12" s="60" t="s">
        <v>49</v>
      </c>
      <c r="D12" s="60" t="s">
        <v>533</v>
      </c>
      <c r="E12" s="60" t="s">
        <v>62</v>
      </c>
      <c r="F12" s="60" t="s">
        <v>532</v>
      </c>
      <c r="G12" s="60" t="s">
        <v>81</v>
      </c>
      <c r="H12" s="13" t="s">
        <v>490</v>
      </c>
      <c r="I12" s="60" t="s">
        <v>56</v>
      </c>
      <c r="J12" s="105" t="s">
        <v>91</v>
      </c>
      <c r="K12" s="104" t="s">
        <v>531</v>
      </c>
      <c r="L12" s="104" t="s">
        <v>530</v>
      </c>
      <c r="M12" s="21">
        <v>2895</v>
      </c>
      <c r="N12" s="63">
        <v>1</v>
      </c>
      <c r="O12" s="87">
        <v>2895</v>
      </c>
      <c r="P12" s="87">
        <v>264.17</v>
      </c>
      <c r="Q12" s="10">
        <f t="shared" si="0"/>
        <v>289.5</v>
      </c>
      <c r="R12" s="11">
        <f t="shared" si="1"/>
        <v>3448.67</v>
      </c>
      <c r="S12" s="101"/>
      <c r="T12" s="99"/>
      <c r="U12" s="99"/>
      <c r="V12" s="99"/>
      <c r="W12" s="98"/>
    </row>
    <row r="13" spans="1:24" s="2" customFormat="1" ht="99" customHeight="1">
      <c r="A13" s="4" t="s">
        <v>528</v>
      </c>
      <c r="B13" s="113" t="s">
        <v>529</v>
      </c>
      <c r="C13" s="13" t="s">
        <v>49</v>
      </c>
      <c r="D13" s="13" t="s">
        <v>111</v>
      </c>
      <c r="E13" s="13" t="s">
        <v>61</v>
      </c>
      <c r="F13" s="243" t="s">
        <v>526</v>
      </c>
      <c r="G13" s="13" t="s">
        <v>81</v>
      </c>
      <c r="H13" s="13" t="s">
        <v>490</v>
      </c>
      <c r="I13" s="13" t="s">
        <v>63</v>
      </c>
      <c r="J13" s="6" t="s">
        <v>131</v>
      </c>
      <c r="K13" s="7" t="s">
        <v>334</v>
      </c>
      <c r="L13" s="7" t="s">
        <v>520</v>
      </c>
      <c r="M13" s="112">
        <v>3000</v>
      </c>
      <c r="N13" s="8">
        <v>1</v>
      </c>
      <c r="O13" s="10">
        <f>(M13*N13)</f>
        <v>3000</v>
      </c>
      <c r="P13" s="10">
        <f>(O13*0.09125)</f>
        <v>273.75</v>
      </c>
      <c r="Q13" s="112">
        <v>250</v>
      </c>
      <c r="R13" s="11">
        <f t="shared" si="1"/>
        <v>3523.75</v>
      </c>
      <c r="S13" s="4"/>
      <c r="T13" s="4"/>
      <c r="U13" s="4"/>
      <c r="V13" s="4"/>
      <c r="W13" s="26"/>
    </row>
    <row r="14" spans="1:24" s="2" customFormat="1" ht="99" customHeight="1">
      <c r="A14" s="4" t="s">
        <v>528</v>
      </c>
      <c r="B14" s="53" t="s">
        <v>527</v>
      </c>
      <c r="C14" s="13" t="s">
        <v>49</v>
      </c>
      <c r="D14" s="13" t="s">
        <v>111</v>
      </c>
      <c r="E14" s="13" t="s">
        <v>61</v>
      </c>
      <c r="F14" s="243" t="s">
        <v>526</v>
      </c>
      <c r="G14" s="13" t="s">
        <v>81</v>
      </c>
      <c r="H14" s="13" t="s">
        <v>490</v>
      </c>
      <c r="I14" s="13" t="s">
        <v>63</v>
      </c>
      <c r="J14" s="6" t="s">
        <v>131</v>
      </c>
      <c r="K14" s="7" t="s">
        <v>334</v>
      </c>
      <c r="L14" s="7" t="s">
        <v>520</v>
      </c>
      <c r="M14" s="112">
        <v>5000</v>
      </c>
      <c r="N14" s="8">
        <v>1</v>
      </c>
      <c r="O14" s="10">
        <f>(M14*N14)</f>
        <v>5000</v>
      </c>
      <c r="P14" s="10">
        <f>(O14*0.09125)</f>
        <v>456.25</v>
      </c>
      <c r="Q14" s="112">
        <v>250</v>
      </c>
      <c r="R14" s="11">
        <f t="shared" si="1"/>
        <v>5706.25</v>
      </c>
      <c r="S14" s="4"/>
      <c r="T14" s="4"/>
      <c r="U14" s="4"/>
      <c r="V14" s="4"/>
      <c r="W14" s="26"/>
    </row>
    <row r="15" spans="1:24" s="2" customFormat="1" ht="99" customHeight="1">
      <c r="A15" s="4" t="s">
        <v>525</v>
      </c>
      <c r="B15" s="53" t="s">
        <v>524</v>
      </c>
      <c r="C15" s="13" t="s">
        <v>49</v>
      </c>
      <c r="D15" s="13" t="s">
        <v>111</v>
      </c>
      <c r="E15" s="13" t="s">
        <v>61</v>
      </c>
      <c r="F15" s="243" t="s">
        <v>523</v>
      </c>
      <c r="G15" s="13" t="s">
        <v>81</v>
      </c>
      <c r="H15" s="52" t="s">
        <v>522</v>
      </c>
      <c r="I15" s="13" t="s">
        <v>63</v>
      </c>
      <c r="J15" s="6" t="s">
        <v>521</v>
      </c>
      <c r="K15" s="7" t="s">
        <v>345</v>
      </c>
      <c r="L15" s="7" t="s">
        <v>520</v>
      </c>
      <c r="M15" s="112">
        <v>1200</v>
      </c>
      <c r="N15" s="8">
        <v>5</v>
      </c>
      <c r="O15" s="10">
        <f>(M15*N15)</f>
        <v>6000</v>
      </c>
      <c r="P15" s="10">
        <f>(O15*0.09125)</f>
        <v>547.5</v>
      </c>
      <c r="Q15" s="112">
        <v>250</v>
      </c>
      <c r="R15" s="11">
        <f t="shared" si="1"/>
        <v>6797.5</v>
      </c>
      <c r="S15" s="4"/>
      <c r="T15" s="4"/>
      <c r="U15" s="9" t="s">
        <v>795</v>
      </c>
      <c r="V15" s="4" t="s">
        <v>795</v>
      </c>
      <c r="W15" s="26"/>
    </row>
    <row r="16" spans="1:24" s="2" customFormat="1" ht="99" customHeight="1">
      <c r="A16" s="63" t="s">
        <v>496</v>
      </c>
      <c r="B16" s="60" t="s">
        <v>519</v>
      </c>
      <c r="C16" s="60" t="s">
        <v>49</v>
      </c>
      <c r="D16" s="60" t="s">
        <v>111</v>
      </c>
      <c r="E16" s="60" t="s">
        <v>62</v>
      </c>
      <c r="F16" s="60" t="s">
        <v>511</v>
      </c>
      <c r="G16" s="60" t="s">
        <v>81</v>
      </c>
      <c r="H16" s="60" t="s">
        <v>485</v>
      </c>
      <c r="I16" s="60" t="s">
        <v>56</v>
      </c>
      <c r="J16" s="105" t="s">
        <v>91</v>
      </c>
      <c r="K16" s="104" t="s">
        <v>343</v>
      </c>
      <c r="L16" s="104" t="s">
        <v>493</v>
      </c>
      <c r="M16" s="109">
        <v>209</v>
      </c>
      <c r="N16" s="63">
        <v>10</v>
      </c>
      <c r="O16" s="87">
        <v>2090</v>
      </c>
      <c r="P16" s="87">
        <v>190.71</v>
      </c>
      <c r="Q16" s="87">
        <f>P16*0.1</f>
        <v>19.071000000000002</v>
      </c>
      <c r="R16" s="11">
        <f t="shared" si="1"/>
        <v>2299.7809999999999</v>
      </c>
      <c r="S16" s="101"/>
      <c r="T16" s="111"/>
      <c r="U16" s="110"/>
      <c r="V16" s="99"/>
      <c r="W16" s="98"/>
    </row>
    <row r="17" spans="1:23" s="2" customFormat="1" ht="99" customHeight="1">
      <c r="A17" s="63" t="s">
        <v>496</v>
      </c>
      <c r="B17" s="242" t="s">
        <v>518</v>
      </c>
      <c r="C17" s="60" t="s">
        <v>49</v>
      </c>
      <c r="D17" s="60" t="s">
        <v>111</v>
      </c>
      <c r="E17" s="60" t="s">
        <v>62</v>
      </c>
      <c r="F17" s="60" t="s">
        <v>517</v>
      </c>
      <c r="G17" s="60" t="s">
        <v>81</v>
      </c>
      <c r="H17" s="60" t="s">
        <v>485</v>
      </c>
      <c r="I17" s="60" t="s">
        <v>63</v>
      </c>
      <c r="J17" s="105" t="s">
        <v>91</v>
      </c>
      <c r="K17" s="104" t="s">
        <v>343</v>
      </c>
      <c r="L17" s="104" t="s">
        <v>493</v>
      </c>
      <c r="M17" s="109">
        <v>1229.95</v>
      </c>
      <c r="N17" s="63">
        <v>1</v>
      </c>
      <c r="O17" s="87">
        <v>1229.95</v>
      </c>
      <c r="P17" s="87">
        <v>112.23</v>
      </c>
      <c r="Q17" s="87">
        <v>44.95</v>
      </c>
      <c r="R17" s="11">
        <f t="shared" si="1"/>
        <v>1387.13</v>
      </c>
      <c r="S17" s="101"/>
      <c r="T17" s="100"/>
      <c r="U17" s="99"/>
      <c r="V17" s="99"/>
      <c r="W17" s="98"/>
    </row>
    <row r="18" spans="1:23" s="2" customFormat="1" ht="99" customHeight="1">
      <c r="A18" s="63" t="s">
        <v>496</v>
      </c>
      <c r="B18" s="88" t="s">
        <v>516</v>
      </c>
      <c r="C18" s="106" t="s">
        <v>49</v>
      </c>
      <c r="D18" s="106" t="s">
        <v>111</v>
      </c>
      <c r="E18" s="106" t="s">
        <v>62</v>
      </c>
      <c r="F18" s="242" t="s">
        <v>515</v>
      </c>
      <c r="G18" s="106" t="s">
        <v>81</v>
      </c>
      <c r="H18" s="88" t="s">
        <v>485</v>
      </c>
      <c r="I18" s="106" t="s">
        <v>63</v>
      </c>
      <c r="J18" s="105" t="s">
        <v>91</v>
      </c>
      <c r="K18" s="104" t="s">
        <v>343</v>
      </c>
      <c r="L18" s="104" t="s">
        <v>493</v>
      </c>
      <c r="M18" s="103">
        <v>1119</v>
      </c>
      <c r="N18" s="102">
        <v>1</v>
      </c>
      <c r="O18" s="87">
        <v>1119</v>
      </c>
      <c r="P18" s="87">
        <v>102.11</v>
      </c>
      <c r="Q18" s="87">
        <v>49.95</v>
      </c>
      <c r="R18" s="11">
        <f t="shared" si="1"/>
        <v>1271.06</v>
      </c>
      <c r="S18" s="101"/>
      <c r="T18" s="100"/>
      <c r="U18" s="99"/>
      <c r="V18" s="99"/>
      <c r="W18" s="98"/>
    </row>
    <row r="19" spans="1:23" s="2" customFormat="1" ht="99" customHeight="1">
      <c r="A19" s="63" t="s">
        <v>496</v>
      </c>
      <c r="B19" s="88" t="s">
        <v>514</v>
      </c>
      <c r="C19" s="106" t="s">
        <v>49</v>
      </c>
      <c r="D19" s="106" t="s">
        <v>111</v>
      </c>
      <c r="E19" s="106" t="s">
        <v>62</v>
      </c>
      <c r="F19" s="88" t="s">
        <v>513</v>
      </c>
      <c r="G19" s="106" t="s">
        <v>81</v>
      </c>
      <c r="H19" s="88" t="s">
        <v>485</v>
      </c>
      <c r="I19" s="106" t="s">
        <v>56</v>
      </c>
      <c r="J19" s="105" t="s">
        <v>91</v>
      </c>
      <c r="K19" s="104" t="s">
        <v>343</v>
      </c>
      <c r="L19" s="104" t="s">
        <v>493</v>
      </c>
      <c r="M19" s="103">
        <v>10500</v>
      </c>
      <c r="N19" s="102">
        <v>1</v>
      </c>
      <c r="O19" s="87">
        <v>10500</v>
      </c>
      <c r="P19" s="87">
        <v>958.13</v>
      </c>
      <c r="Q19" s="87">
        <v>15.95</v>
      </c>
      <c r="R19" s="11">
        <f t="shared" si="1"/>
        <v>11474.08</v>
      </c>
      <c r="S19" s="101"/>
      <c r="T19" s="100"/>
      <c r="U19" s="99"/>
      <c r="V19" s="99"/>
      <c r="W19" s="98"/>
    </row>
    <row r="20" spans="1:23" s="2" customFormat="1" ht="99" customHeight="1">
      <c r="A20" s="63" t="s">
        <v>496</v>
      </c>
      <c r="B20" s="241" t="s">
        <v>512</v>
      </c>
      <c r="C20" s="106" t="s">
        <v>49</v>
      </c>
      <c r="D20" s="106" t="s">
        <v>111</v>
      </c>
      <c r="E20" s="106" t="s">
        <v>62</v>
      </c>
      <c r="F20" s="241" t="s">
        <v>511</v>
      </c>
      <c r="G20" s="106" t="s">
        <v>81</v>
      </c>
      <c r="H20" s="88" t="s">
        <v>485</v>
      </c>
      <c r="I20" s="106" t="s">
        <v>56</v>
      </c>
      <c r="J20" s="105" t="s">
        <v>91</v>
      </c>
      <c r="K20" s="104" t="s">
        <v>343</v>
      </c>
      <c r="L20" s="104" t="s">
        <v>493</v>
      </c>
      <c r="M20" s="103">
        <v>987.13</v>
      </c>
      <c r="N20" s="102">
        <v>2</v>
      </c>
      <c r="O20" s="87">
        <v>1974.26</v>
      </c>
      <c r="P20" s="87">
        <v>180.15</v>
      </c>
      <c r="Q20" s="87">
        <f>O20*0.1</f>
        <v>197.42600000000002</v>
      </c>
      <c r="R20" s="11">
        <f t="shared" si="1"/>
        <v>2351.8359999999998</v>
      </c>
      <c r="S20" s="101"/>
      <c r="T20" s="100"/>
      <c r="U20" s="99"/>
      <c r="V20" s="99"/>
      <c r="W20" s="98"/>
    </row>
    <row r="21" spans="1:23" s="2" customFormat="1" ht="99" customHeight="1">
      <c r="A21" s="108" t="s">
        <v>496</v>
      </c>
      <c r="B21" s="239" t="s">
        <v>510</v>
      </c>
      <c r="C21" s="107" t="s">
        <v>49</v>
      </c>
      <c r="D21" s="106" t="s">
        <v>111</v>
      </c>
      <c r="E21" s="237" t="s">
        <v>62</v>
      </c>
      <c r="F21" s="239" t="s">
        <v>507</v>
      </c>
      <c r="G21" s="107" t="s">
        <v>81</v>
      </c>
      <c r="H21" s="88" t="s">
        <v>485</v>
      </c>
      <c r="I21" s="106" t="s">
        <v>63</v>
      </c>
      <c r="J21" s="105" t="s">
        <v>91</v>
      </c>
      <c r="K21" s="104" t="s">
        <v>343</v>
      </c>
      <c r="L21" s="104" t="s">
        <v>493</v>
      </c>
      <c r="M21" s="103">
        <v>46.97</v>
      </c>
      <c r="N21" s="102">
        <v>2</v>
      </c>
      <c r="O21" s="87">
        <v>93.94</v>
      </c>
      <c r="P21" s="87">
        <v>8.57</v>
      </c>
      <c r="Q21" s="87">
        <f>P21*0.1</f>
        <v>0.8570000000000001</v>
      </c>
      <c r="R21" s="11">
        <f t="shared" si="1"/>
        <v>103.36699999999999</v>
      </c>
      <c r="S21" s="101"/>
      <c r="T21" s="100"/>
      <c r="U21" s="99"/>
      <c r="V21" s="99"/>
      <c r="W21" s="98"/>
    </row>
    <row r="22" spans="1:23" s="2" customFormat="1" ht="99" customHeight="1">
      <c r="A22" s="108" t="s">
        <v>496</v>
      </c>
      <c r="B22" s="239" t="s">
        <v>509</v>
      </c>
      <c r="C22" s="107" t="s">
        <v>49</v>
      </c>
      <c r="D22" s="106" t="s">
        <v>111</v>
      </c>
      <c r="E22" s="237" t="s">
        <v>62</v>
      </c>
      <c r="F22" s="239" t="s">
        <v>507</v>
      </c>
      <c r="G22" s="107" t="s">
        <v>81</v>
      </c>
      <c r="H22" s="88" t="s">
        <v>485</v>
      </c>
      <c r="I22" s="106" t="s">
        <v>63</v>
      </c>
      <c r="J22" s="105" t="s">
        <v>91</v>
      </c>
      <c r="K22" s="104" t="s">
        <v>343</v>
      </c>
      <c r="L22" s="104" t="s">
        <v>493</v>
      </c>
      <c r="M22" s="103">
        <v>41.99</v>
      </c>
      <c r="N22" s="102">
        <v>1</v>
      </c>
      <c r="O22" s="87">
        <v>41.99</v>
      </c>
      <c r="P22" s="87">
        <v>3.83</v>
      </c>
      <c r="Q22" s="87">
        <v>7.95</v>
      </c>
      <c r="R22" s="11">
        <f t="shared" si="1"/>
        <v>53.77</v>
      </c>
      <c r="S22" s="101"/>
      <c r="T22" s="100"/>
      <c r="U22" s="99"/>
      <c r="V22" s="99"/>
      <c r="W22" s="98"/>
    </row>
    <row r="23" spans="1:23" s="2" customFormat="1" ht="99" customHeight="1">
      <c r="A23" s="108" t="s">
        <v>496</v>
      </c>
      <c r="B23" s="239" t="s">
        <v>508</v>
      </c>
      <c r="C23" s="107" t="s">
        <v>49</v>
      </c>
      <c r="D23" s="106" t="s">
        <v>111</v>
      </c>
      <c r="E23" s="237" t="s">
        <v>62</v>
      </c>
      <c r="F23" s="239" t="s">
        <v>507</v>
      </c>
      <c r="G23" s="107" t="s">
        <v>81</v>
      </c>
      <c r="H23" s="88" t="s">
        <v>485</v>
      </c>
      <c r="I23" s="106" t="s">
        <v>63</v>
      </c>
      <c r="J23" s="105" t="s">
        <v>91</v>
      </c>
      <c r="K23" s="104" t="s">
        <v>343</v>
      </c>
      <c r="L23" s="104" t="s">
        <v>493</v>
      </c>
      <c r="M23" s="103">
        <v>27.99</v>
      </c>
      <c r="N23" s="102">
        <v>1</v>
      </c>
      <c r="O23" s="87">
        <v>27.99</v>
      </c>
      <c r="P23" s="87">
        <v>2.5499999999999998</v>
      </c>
      <c r="Q23" s="87">
        <v>8.9499999999999993</v>
      </c>
      <c r="R23" s="11">
        <f t="shared" si="1"/>
        <v>39.489999999999995</v>
      </c>
      <c r="S23" s="101"/>
      <c r="T23" s="100"/>
      <c r="U23" s="99"/>
      <c r="V23" s="99"/>
      <c r="W23" s="98"/>
    </row>
    <row r="24" spans="1:23" s="2" customFormat="1" ht="99" customHeight="1">
      <c r="A24" s="108" t="s">
        <v>496</v>
      </c>
      <c r="B24" s="239" t="s">
        <v>506</v>
      </c>
      <c r="C24" s="107" t="s">
        <v>49</v>
      </c>
      <c r="D24" s="106" t="s">
        <v>111</v>
      </c>
      <c r="E24" s="237" t="s">
        <v>62</v>
      </c>
      <c r="F24" s="240" t="s">
        <v>505</v>
      </c>
      <c r="G24" s="107" t="s">
        <v>81</v>
      </c>
      <c r="H24" s="88" t="s">
        <v>485</v>
      </c>
      <c r="I24" s="106" t="s">
        <v>63</v>
      </c>
      <c r="J24" s="105" t="s">
        <v>91</v>
      </c>
      <c r="K24" s="104" t="s">
        <v>345</v>
      </c>
      <c r="L24" s="104" t="s">
        <v>493</v>
      </c>
      <c r="M24" s="103">
        <v>180</v>
      </c>
      <c r="N24" s="102">
        <v>1</v>
      </c>
      <c r="O24" s="87">
        <v>180</v>
      </c>
      <c r="P24" s="87">
        <v>16.43</v>
      </c>
      <c r="Q24" s="87">
        <f t="shared" ref="Q24:Q30" si="2">O24*0.1</f>
        <v>18</v>
      </c>
      <c r="R24" s="11">
        <f t="shared" si="1"/>
        <v>214.43</v>
      </c>
      <c r="S24" s="101"/>
      <c r="T24" s="100"/>
      <c r="U24" s="99"/>
      <c r="V24" s="99"/>
      <c r="W24" s="98"/>
    </row>
    <row r="25" spans="1:23" s="2" customFormat="1" ht="99" customHeight="1">
      <c r="A25" s="108" t="s">
        <v>496</v>
      </c>
      <c r="B25" s="239" t="s">
        <v>504</v>
      </c>
      <c r="C25" s="107" t="s">
        <v>49</v>
      </c>
      <c r="D25" s="106" t="s">
        <v>111</v>
      </c>
      <c r="E25" s="237" t="s">
        <v>62</v>
      </c>
      <c r="F25" s="239" t="s">
        <v>503</v>
      </c>
      <c r="G25" s="107" t="s">
        <v>81</v>
      </c>
      <c r="H25" s="88" t="s">
        <v>485</v>
      </c>
      <c r="I25" s="106" t="s">
        <v>63</v>
      </c>
      <c r="J25" s="105" t="s">
        <v>91</v>
      </c>
      <c r="K25" s="104" t="s">
        <v>345</v>
      </c>
      <c r="L25" s="104" t="s">
        <v>493</v>
      </c>
      <c r="M25" s="103">
        <v>250</v>
      </c>
      <c r="N25" s="102">
        <v>1</v>
      </c>
      <c r="O25" s="87">
        <v>250</v>
      </c>
      <c r="P25" s="87">
        <v>22.81</v>
      </c>
      <c r="Q25" s="87">
        <f t="shared" si="2"/>
        <v>25</v>
      </c>
      <c r="R25" s="11">
        <f t="shared" si="1"/>
        <v>297.81</v>
      </c>
      <c r="S25" s="101"/>
      <c r="T25" s="100"/>
      <c r="U25" s="99"/>
      <c r="V25" s="99"/>
      <c r="W25" s="98"/>
    </row>
    <row r="26" spans="1:23" s="2" customFormat="1" ht="99" customHeight="1">
      <c r="A26" s="108" t="s">
        <v>496</v>
      </c>
      <c r="B26" s="240" t="s">
        <v>502</v>
      </c>
      <c r="C26" s="107" t="s">
        <v>49</v>
      </c>
      <c r="D26" s="106" t="s">
        <v>111</v>
      </c>
      <c r="E26" s="237" t="s">
        <v>62</v>
      </c>
      <c r="F26" s="239" t="s">
        <v>501</v>
      </c>
      <c r="G26" s="107" t="s">
        <v>81</v>
      </c>
      <c r="H26" s="88" t="s">
        <v>485</v>
      </c>
      <c r="I26" s="106" t="s">
        <v>63</v>
      </c>
      <c r="J26" s="105" t="s">
        <v>91</v>
      </c>
      <c r="K26" s="104" t="s">
        <v>345</v>
      </c>
      <c r="L26" s="104" t="s">
        <v>493</v>
      </c>
      <c r="M26" s="103">
        <v>200</v>
      </c>
      <c r="N26" s="102">
        <v>1</v>
      </c>
      <c r="O26" s="87">
        <v>200</v>
      </c>
      <c r="P26" s="87">
        <v>18.25</v>
      </c>
      <c r="Q26" s="87">
        <f t="shared" si="2"/>
        <v>20</v>
      </c>
      <c r="R26" s="11">
        <f t="shared" si="1"/>
        <v>238.25</v>
      </c>
      <c r="S26" s="101"/>
      <c r="T26" s="100"/>
      <c r="U26" s="99"/>
      <c r="V26" s="99"/>
      <c r="W26" s="98"/>
    </row>
    <row r="27" spans="1:23" s="2" customFormat="1" ht="99" customHeight="1">
      <c r="A27" s="108" t="s">
        <v>496</v>
      </c>
      <c r="B27" s="239" t="s">
        <v>500</v>
      </c>
      <c r="C27" s="107" t="s">
        <v>49</v>
      </c>
      <c r="D27" s="106" t="s">
        <v>111</v>
      </c>
      <c r="E27" s="237" t="s">
        <v>62</v>
      </c>
      <c r="F27" s="240" t="s">
        <v>499</v>
      </c>
      <c r="G27" s="107" t="s">
        <v>81</v>
      </c>
      <c r="H27" s="88" t="s">
        <v>485</v>
      </c>
      <c r="I27" s="106" t="s">
        <v>63</v>
      </c>
      <c r="J27" s="105" t="s">
        <v>91</v>
      </c>
      <c r="K27" s="104" t="s">
        <v>345</v>
      </c>
      <c r="L27" s="104" t="s">
        <v>493</v>
      </c>
      <c r="M27" s="103">
        <v>200</v>
      </c>
      <c r="N27" s="102">
        <v>1</v>
      </c>
      <c r="O27" s="87">
        <v>200</v>
      </c>
      <c r="P27" s="87">
        <v>18.25</v>
      </c>
      <c r="Q27" s="87">
        <f t="shared" si="2"/>
        <v>20</v>
      </c>
      <c r="R27" s="11">
        <f t="shared" si="1"/>
        <v>238.25</v>
      </c>
      <c r="S27" s="101"/>
      <c r="T27" s="100"/>
      <c r="U27" s="99"/>
      <c r="V27" s="99"/>
      <c r="W27" s="98"/>
    </row>
    <row r="28" spans="1:23" s="2" customFormat="1" ht="99" customHeight="1">
      <c r="A28" s="108" t="s">
        <v>496</v>
      </c>
      <c r="B28" s="240" t="s">
        <v>498</v>
      </c>
      <c r="C28" s="107" t="s">
        <v>49</v>
      </c>
      <c r="D28" s="106" t="s">
        <v>111</v>
      </c>
      <c r="E28" s="237" t="s">
        <v>62</v>
      </c>
      <c r="F28" s="239" t="s">
        <v>497</v>
      </c>
      <c r="G28" s="107" t="s">
        <v>81</v>
      </c>
      <c r="H28" s="88" t="s">
        <v>485</v>
      </c>
      <c r="I28" s="106" t="s">
        <v>63</v>
      </c>
      <c r="J28" s="105" t="s">
        <v>91</v>
      </c>
      <c r="K28" s="104" t="s">
        <v>345</v>
      </c>
      <c r="L28" s="104" t="s">
        <v>493</v>
      </c>
      <c r="M28" s="103">
        <v>200</v>
      </c>
      <c r="N28" s="102">
        <v>1</v>
      </c>
      <c r="O28" s="87">
        <v>200</v>
      </c>
      <c r="P28" s="87">
        <v>18.25</v>
      </c>
      <c r="Q28" s="87">
        <f t="shared" si="2"/>
        <v>20</v>
      </c>
      <c r="R28" s="11">
        <f t="shared" si="1"/>
        <v>238.25</v>
      </c>
      <c r="S28" s="101"/>
      <c r="T28" s="100"/>
      <c r="U28" s="99"/>
      <c r="V28" s="99"/>
      <c r="W28" s="98"/>
    </row>
    <row r="29" spans="1:23" s="2" customFormat="1" ht="99" customHeight="1">
      <c r="A29" s="63" t="s">
        <v>496</v>
      </c>
      <c r="B29" s="238" t="s">
        <v>495</v>
      </c>
      <c r="C29" s="106" t="s">
        <v>49</v>
      </c>
      <c r="D29" s="106" t="s">
        <v>111</v>
      </c>
      <c r="E29" s="237" t="s">
        <v>61</v>
      </c>
      <c r="F29" s="236" t="s">
        <v>494</v>
      </c>
      <c r="G29" s="107" t="s">
        <v>81</v>
      </c>
      <c r="H29" s="88" t="s">
        <v>485</v>
      </c>
      <c r="I29" s="106" t="s">
        <v>63</v>
      </c>
      <c r="J29" s="105" t="s">
        <v>91</v>
      </c>
      <c r="K29" s="104" t="s">
        <v>345</v>
      </c>
      <c r="L29" s="104" t="s">
        <v>493</v>
      </c>
      <c r="M29" s="103">
        <v>60.76</v>
      </c>
      <c r="N29" s="102">
        <v>25</v>
      </c>
      <c r="O29" s="87">
        <v>1519</v>
      </c>
      <c r="P29" s="87">
        <v>138.61000000000001</v>
      </c>
      <c r="Q29" s="87">
        <f t="shared" si="2"/>
        <v>151.9</v>
      </c>
      <c r="R29" s="11">
        <f t="shared" si="1"/>
        <v>1809.5100000000002</v>
      </c>
      <c r="S29" s="101"/>
      <c r="T29" s="100"/>
      <c r="U29" s="99"/>
      <c r="V29" s="99"/>
      <c r="W29" s="98"/>
    </row>
    <row r="30" spans="1:23" s="2" customFormat="1" ht="99" customHeight="1">
      <c r="A30" s="94" t="s">
        <v>482</v>
      </c>
      <c r="B30" s="97" t="s">
        <v>492</v>
      </c>
      <c r="C30" s="97" t="s">
        <v>49</v>
      </c>
      <c r="D30" s="97" t="s">
        <v>111</v>
      </c>
      <c r="E30" s="97" t="s">
        <v>61</v>
      </c>
      <c r="F30" s="97" t="s">
        <v>491</v>
      </c>
      <c r="G30" s="97" t="s">
        <v>81</v>
      </c>
      <c r="H30" s="13" t="s">
        <v>490</v>
      </c>
      <c r="I30" s="97" t="s">
        <v>56</v>
      </c>
      <c r="J30" s="96" t="s">
        <v>91</v>
      </c>
      <c r="K30" s="90" t="s">
        <v>484</v>
      </c>
      <c r="L30" s="90" t="s">
        <v>489</v>
      </c>
      <c r="M30" s="95">
        <v>1400</v>
      </c>
      <c r="N30" s="94">
        <v>10</v>
      </c>
      <c r="O30" s="93">
        <v>14000</v>
      </c>
      <c r="P30" s="93">
        <f t="shared" ref="P30:P66" si="3">(O30*0.09125)</f>
        <v>1277.5</v>
      </c>
      <c r="Q30" s="87">
        <f t="shared" si="2"/>
        <v>1400</v>
      </c>
      <c r="R30" s="11">
        <f t="shared" si="1"/>
        <v>16677.5</v>
      </c>
      <c r="S30" s="92"/>
      <c r="T30" s="91"/>
      <c r="U30" s="90" t="s">
        <v>795</v>
      </c>
      <c r="V30" s="247" t="s">
        <v>795</v>
      </c>
      <c r="W30" s="89"/>
    </row>
    <row r="31" spans="1:23" s="2" customFormat="1" ht="99" customHeight="1">
      <c r="A31" s="4" t="s">
        <v>482</v>
      </c>
      <c r="B31" s="12" t="s">
        <v>488</v>
      </c>
      <c r="C31" s="12" t="s">
        <v>49</v>
      </c>
      <c r="D31" s="12" t="s">
        <v>111</v>
      </c>
      <c r="E31" s="12" t="s">
        <v>61</v>
      </c>
      <c r="F31" s="12" t="s">
        <v>486</v>
      </c>
      <c r="G31" s="12" t="s">
        <v>81</v>
      </c>
      <c r="H31" s="88" t="s">
        <v>485</v>
      </c>
      <c r="I31" s="12" t="s">
        <v>56</v>
      </c>
      <c r="J31" s="86" t="s">
        <v>91</v>
      </c>
      <c r="K31" s="25" t="s">
        <v>484</v>
      </c>
      <c r="L31" s="25" t="s">
        <v>483</v>
      </c>
      <c r="M31" s="9">
        <v>16000</v>
      </c>
      <c r="N31" s="4">
        <v>1</v>
      </c>
      <c r="O31" s="85">
        <v>16000</v>
      </c>
      <c r="P31" s="85">
        <f t="shared" si="3"/>
        <v>1460</v>
      </c>
      <c r="Q31" s="87">
        <f>O31*0.05</f>
        <v>800</v>
      </c>
      <c r="R31" s="84">
        <f t="shared" si="1"/>
        <v>18260</v>
      </c>
      <c r="S31" s="23"/>
      <c r="T31" s="47"/>
      <c r="U31" s="44" t="s">
        <v>795</v>
      </c>
      <c r="V31" s="25" t="s">
        <v>795</v>
      </c>
      <c r="W31" s="26"/>
    </row>
    <row r="32" spans="1:23" s="2" customFormat="1" ht="99" customHeight="1">
      <c r="A32" s="4" t="s">
        <v>482</v>
      </c>
      <c r="B32" s="12" t="s">
        <v>487</v>
      </c>
      <c r="C32" s="46" t="s">
        <v>49</v>
      </c>
      <c r="D32" s="46" t="s">
        <v>111</v>
      </c>
      <c r="E32" s="46" t="s">
        <v>61</v>
      </c>
      <c r="F32" s="12" t="s">
        <v>486</v>
      </c>
      <c r="G32" s="12" t="s">
        <v>81</v>
      </c>
      <c r="H32" s="88" t="s">
        <v>485</v>
      </c>
      <c r="I32" s="46" t="s">
        <v>56</v>
      </c>
      <c r="J32" s="86" t="s">
        <v>91</v>
      </c>
      <c r="K32" s="25" t="s">
        <v>484</v>
      </c>
      <c r="L32" s="25" t="s">
        <v>483</v>
      </c>
      <c r="M32" s="45">
        <v>2600</v>
      </c>
      <c r="N32" s="25">
        <v>10</v>
      </c>
      <c r="O32" s="85">
        <v>26000</v>
      </c>
      <c r="P32" s="85">
        <f t="shared" si="3"/>
        <v>2372.5</v>
      </c>
      <c r="Q32" s="87">
        <f>O32*0.05</f>
        <v>1300</v>
      </c>
      <c r="R32" s="84">
        <f t="shared" si="1"/>
        <v>29672.5</v>
      </c>
      <c r="S32" s="48"/>
      <c r="T32" s="47"/>
      <c r="U32" s="44" t="s">
        <v>795</v>
      </c>
      <c r="V32" s="25" t="s">
        <v>795</v>
      </c>
      <c r="W32" s="25"/>
    </row>
    <row r="33" spans="1:23" s="2" customFormat="1" ht="99" customHeight="1">
      <c r="A33" s="4" t="s">
        <v>482</v>
      </c>
      <c r="B33" s="12" t="s">
        <v>481</v>
      </c>
      <c r="C33" s="46" t="s">
        <v>131</v>
      </c>
      <c r="D33" s="46" t="s">
        <v>111</v>
      </c>
      <c r="E33" s="46" t="s">
        <v>62</v>
      </c>
      <c r="F33" s="12" t="s">
        <v>480</v>
      </c>
      <c r="G33" s="46" t="s">
        <v>81</v>
      </c>
      <c r="H33" s="12" t="s">
        <v>479</v>
      </c>
      <c r="I33" s="46" t="s">
        <v>56</v>
      </c>
      <c r="J33" s="86" t="s">
        <v>91</v>
      </c>
      <c r="K33" s="25" t="s">
        <v>478</v>
      </c>
      <c r="L33" s="25" t="s">
        <v>477</v>
      </c>
      <c r="M33" s="45">
        <v>1328</v>
      </c>
      <c r="N33" s="25">
        <v>31</v>
      </c>
      <c r="O33" s="85">
        <v>41168</v>
      </c>
      <c r="P33" s="85">
        <f t="shared" si="3"/>
        <v>3756.58</v>
      </c>
      <c r="Q33" s="10"/>
      <c r="R33" s="84">
        <f t="shared" si="1"/>
        <v>44924.58</v>
      </c>
      <c r="S33" s="4"/>
      <c r="T33" s="47"/>
      <c r="U33" s="25"/>
      <c r="V33" s="25"/>
      <c r="W33" s="26"/>
    </row>
    <row r="34" spans="1:23" s="2" customFormat="1" ht="99" customHeight="1">
      <c r="A34" s="4" t="s">
        <v>764</v>
      </c>
      <c r="B34" s="78" t="s">
        <v>476</v>
      </c>
      <c r="C34" s="12" t="s">
        <v>49</v>
      </c>
      <c r="D34" s="12" t="s">
        <v>50</v>
      </c>
      <c r="E34" s="12" t="s">
        <v>61</v>
      </c>
      <c r="F34" s="69" t="s">
        <v>475</v>
      </c>
      <c r="G34" s="12" t="s">
        <v>406</v>
      </c>
      <c r="H34" s="12" t="s">
        <v>467</v>
      </c>
      <c r="I34" s="12" t="s">
        <v>471</v>
      </c>
      <c r="J34" s="4" t="s">
        <v>80</v>
      </c>
      <c r="K34" s="25" t="s">
        <v>60</v>
      </c>
      <c r="L34" s="4" t="s">
        <v>474</v>
      </c>
      <c r="M34" s="235">
        <f>5514*1.06</f>
        <v>5844.84</v>
      </c>
      <c r="N34" s="4">
        <v>1</v>
      </c>
      <c r="O34" s="235">
        <f t="shared" ref="O34:O65" si="4">(M34*N34)</f>
        <v>5844.84</v>
      </c>
      <c r="P34" s="10">
        <f t="shared" si="3"/>
        <v>533.34164999999996</v>
      </c>
      <c r="Q34" s="10">
        <v>0</v>
      </c>
      <c r="R34" s="11">
        <f t="shared" si="1"/>
        <v>6378.1816500000004</v>
      </c>
      <c r="S34" s="81"/>
      <c r="T34" s="24"/>
      <c r="U34" s="25"/>
      <c r="V34" s="25"/>
      <c r="W34" s="26"/>
    </row>
    <row r="35" spans="1:23" s="2" customFormat="1" ht="99" customHeight="1">
      <c r="A35" s="4" t="s">
        <v>770</v>
      </c>
      <c r="B35" s="83" t="s">
        <v>473</v>
      </c>
      <c r="C35" s="12" t="s">
        <v>49</v>
      </c>
      <c r="D35" s="12" t="s">
        <v>50</v>
      </c>
      <c r="E35" s="12" t="s">
        <v>61</v>
      </c>
      <c r="F35" s="82" t="s">
        <v>472</v>
      </c>
      <c r="G35" s="12" t="s">
        <v>406</v>
      </c>
      <c r="H35" s="12" t="s">
        <v>467</v>
      </c>
      <c r="I35" s="12" t="s">
        <v>471</v>
      </c>
      <c r="J35" s="4" t="s">
        <v>91</v>
      </c>
      <c r="K35" s="25" t="s">
        <v>60</v>
      </c>
      <c r="L35" s="4" t="s">
        <v>470</v>
      </c>
      <c r="M35" s="59">
        <f>9712*1.06</f>
        <v>10294.720000000001</v>
      </c>
      <c r="N35" s="4">
        <v>1</v>
      </c>
      <c r="O35" s="10">
        <f t="shared" si="4"/>
        <v>10294.720000000001</v>
      </c>
      <c r="P35" s="10">
        <f t="shared" si="3"/>
        <v>939.39320000000009</v>
      </c>
      <c r="Q35" s="10">
        <v>0</v>
      </c>
      <c r="R35" s="11">
        <f t="shared" si="1"/>
        <v>11234.113200000002</v>
      </c>
      <c r="S35" s="81"/>
      <c r="T35" s="24"/>
      <c r="U35" s="25"/>
      <c r="V35" s="25"/>
      <c r="W35" s="26"/>
    </row>
    <row r="36" spans="1:23" s="2" customFormat="1" ht="99" customHeight="1">
      <c r="A36" s="4" t="s">
        <v>769</v>
      </c>
      <c r="B36" s="234" t="s">
        <v>469</v>
      </c>
      <c r="C36" s="12" t="s">
        <v>49</v>
      </c>
      <c r="D36" s="46" t="s">
        <v>51</v>
      </c>
      <c r="E36" s="12" t="s">
        <v>61</v>
      </c>
      <c r="F36" s="80" t="s">
        <v>468</v>
      </c>
      <c r="G36" s="12" t="s">
        <v>406</v>
      </c>
      <c r="H36" s="12" t="s">
        <v>467</v>
      </c>
      <c r="I36" s="12" t="s">
        <v>466</v>
      </c>
      <c r="J36" s="4" t="s">
        <v>91</v>
      </c>
      <c r="K36" s="25" t="s">
        <v>60</v>
      </c>
      <c r="L36" s="4" t="s">
        <v>465</v>
      </c>
      <c r="M36" s="64">
        <v>6000</v>
      </c>
      <c r="N36" s="4">
        <v>1</v>
      </c>
      <c r="O36" s="10">
        <f t="shared" si="4"/>
        <v>6000</v>
      </c>
      <c r="P36" s="10">
        <f t="shared" si="3"/>
        <v>547.5</v>
      </c>
      <c r="Q36" s="10"/>
      <c r="R36" s="11">
        <f t="shared" si="1"/>
        <v>6547.5</v>
      </c>
      <c r="S36" s="79"/>
      <c r="T36" s="24"/>
      <c r="U36" s="25" t="s">
        <v>795</v>
      </c>
      <c r="V36" s="25" t="s">
        <v>795</v>
      </c>
      <c r="W36" s="26"/>
    </row>
    <row r="37" spans="1:23" s="2" customFormat="1" ht="99" customHeight="1">
      <c r="A37" s="4" t="s">
        <v>764</v>
      </c>
      <c r="B37" s="78" t="s">
        <v>464</v>
      </c>
      <c r="C37" s="12" t="s">
        <v>49</v>
      </c>
      <c r="D37" s="12" t="s">
        <v>463</v>
      </c>
      <c r="E37" s="12" t="s">
        <v>61</v>
      </c>
      <c r="F37" s="61" t="s">
        <v>462</v>
      </c>
      <c r="G37" s="12" t="s">
        <v>406</v>
      </c>
      <c r="H37" s="12" t="s">
        <v>414</v>
      </c>
      <c r="I37" s="46" t="s">
        <v>438</v>
      </c>
      <c r="J37" s="4" t="s">
        <v>91</v>
      </c>
      <c r="K37" s="25" t="s">
        <v>60</v>
      </c>
      <c r="L37" s="25" t="s">
        <v>437</v>
      </c>
      <c r="M37" s="64">
        <v>6000</v>
      </c>
      <c r="N37" s="25">
        <v>1</v>
      </c>
      <c r="O37" s="10">
        <f t="shared" si="4"/>
        <v>6000</v>
      </c>
      <c r="P37" s="10">
        <f t="shared" si="3"/>
        <v>547.5</v>
      </c>
      <c r="Q37" s="10"/>
      <c r="R37" s="11">
        <f t="shared" si="1"/>
        <v>6547.5</v>
      </c>
      <c r="S37" s="4"/>
      <c r="T37" s="4"/>
      <c r="U37" s="4" t="s">
        <v>795</v>
      </c>
      <c r="V37" s="25" t="s">
        <v>795</v>
      </c>
      <c r="W37" s="26"/>
    </row>
    <row r="38" spans="1:23" s="2" customFormat="1" ht="99" customHeight="1">
      <c r="A38" s="4" t="s">
        <v>765</v>
      </c>
      <c r="B38" s="78" t="s">
        <v>461</v>
      </c>
      <c r="C38" s="12" t="s">
        <v>49</v>
      </c>
      <c r="D38" s="46" t="s">
        <v>460</v>
      </c>
      <c r="E38" s="12" t="s">
        <v>61</v>
      </c>
      <c r="F38" s="69" t="s">
        <v>459</v>
      </c>
      <c r="G38" s="12" t="s">
        <v>406</v>
      </c>
      <c r="H38" s="60" t="s">
        <v>405</v>
      </c>
      <c r="I38" s="46" t="s">
        <v>438</v>
      </c>
      <c r="J38" s="4" t="s">
        <v>91</v>
      </c>
      <c r="K38" s="25" t="s">
        <v>60</v>
      </c>
      <c r="L38" s="25" t="s">
        <v>437</v>
      </c>
      <c r="M38" s="59">
        <v>18000</v>
      </c>
      <c r="N38" s="25">
        <v>1</v>
      </c>
      <c r="O38" s="10">
        <f t="shared" si="4"/>
        <v>18000</v>
      </c>
      <c r="P38" s="10">
        <f t="shared" si="3"/>
        <v>1642.5</v>
      </c>
      <c r="Q38" s="10"/>
      <c r="R38" s="11">
        <f t="shared" si="1"/>
        <v>19642.5</v>
      </c>
      <c r="S38" s="4"/>
      <c r="T38" s="4"/>
      <c r="U38" s="26" t="s">
        <v>795</v>
      </c>
      <c r="V38" s="25" t="s">
        <v>795</v>
      </c>
      <c r="W38" s="26"/>
    </row>
    <row r="39" spans="1:23" s="2" customFormat="1" ht="99" customHeight="1">
      <c r="A39" s="4" t="s">
        <v>765</v>
      </c>
      <c r="B39" s="78" t="s">
        <v>458</v>
      </c>
      <c r="C39" s="77" t="s">
        <v>49</v>
      </c>
      <c r="D39" s="77" t="s">
        <v>457</v>
      </c>
      <c r="E39" s="77" t="s">
        <v>61</v>
      </c>
      <c r="F39" s="69" t="s">
        <v>456</v>
      </c>
      <c r="G39" s="77" t="s">
        <v>406</v>
      </c>
      <c r="H39" s="77" t="s">
        <v>405</v>
      </c>
      <c r="I39" s="76" t="s">
        <v>438</v>
      </c>
      <c r="J39" s="4" t="s">
        <v>91</v>
      </c>
      <c r="K39" s="25" t="s">
        <v>60</v>
      </c>
      <c r="L39" s="25" t="s">
        <v>437</v>
      </c>
      <c r="M39" s="59">
        <v>18000</v>
      </c>
      <c r="N39" s="25">
        <v>1</v>
      </c>
      <c r="O39" s="10">
        <f t="shared" si="4"/>
        <v>18000</v>
      </c>
      <c r="P39" s="10">
        <f t="shared" si="3"/>
        <v>1642.5</v>
      </c>
      <c r="Q39" s="10"/>
      <c r="R39" s="11">
        <f t="shared" ref="R39:R70" si="5">SUM(O39,P39,Q39)</f>
        <v>19642.5</v>
      </c>
      <c r="S39" s="4"/>
      <c r="T39" s="4"/>
      <c r="U39" s="25" t="s">
        <v>795</v>
      </c>
      <c r="V39" s="25" t="s">
        <v>795</v>
      </c>
      <c r="W39" s="26"/>
    </row>
    <row r="40" spans="1:23" s="2" customFormat="1" ht="99" customHeight="1">
      <c r="A40" s="4" t="s">
        <v>768</v>
      </c>
      <c r="B40" s="68" t="s">
        <v>455</v>
      </c>
      <c r="C40" s="12" t="s">
        <v>49</v>
      </c>
      <c r="D40" s="46" t="s">
        <v>51</v>
      </c>
      <c r="E40" s="12" t="s">
        <v>61</v>
      </c>
      <c r="F40" s="72" t="s">
        <v>454</v>
      </c>
      <c r="G40" s="12" t="s">
        <v>406</v>
      </c>
      <c r="H40" s="60" t="s">
        <v>414</v>
      </c>
      <c r="I40" s="46" t="s">
        <v>438</v>
      </c>
      <c r="J40" s="4" t="s">
        <v>91</v>
      </c>
      <c r="K40" s="25" t="s">
        <v>60</v>
      </c>
      <c r="L40" s="25" t="s">
        <v>437</v>
      </c>
      <c r="M40" s="64">
        <v>500</v>
      </c>
      <c r="N40" s="25">
        <v>1</v>
      </c>
      <c r="O40" s="10">
        <f t="shared" si="4"/>
        <v>500</v>
      </c>
      <c r="P40" s="10">
        <f t="shared" si="3"/>
        <v>45.625</v>
      </c>
      <c r="Q40" s="10"/>
      <c r="R40" s="11">
        <f t="shared" si="5"/>
        <v>545.625</v>
      </c>
      <c r="S40" s="4"/>
      <c r="T40" s="4"/>
      <c r="U40" s="26" t="s">
        <v>795</v>
      </c>
      <c r="V40" s="44" t="s">
        <v>795</v>
      </c>
      <c r="W40" s="26"/>
    </row>
    <row r="41" spans="1:23" s="2" customFormat="1" ht="99" customHeight="1">
      <c r="A41" s="4" t="s">
        <v>768</v>
      </c>
      <c r="B41" s="266" t="s">
        <v>453</v>
      </c>
      <c r="C41" s="12" t="s">
        <v>49</v>
      </c>
      <c r="D41" s="46" t="s">
        <v>50</v>
      </c>
      <c r="E41" s="12" t="s">
        <v>61</v>
      </c>
      <c r="F41" s="75" t="s">
        <v>452</v>
      </c>
      <c r="G41" s="12" t="s">
        <v>406</v>
      </c>
      <c r="H41" s="60" t="s">
        <v>414</v>
      </c>
      <c r="I41" s="46" t="s">
        <v>438</v>
      </c>
      <c r="J41" s="4" t="s">
        <v>91</v>
      </c>
      <c r="K41" s="25" t="s">
        <v>60</v>
      </c>
      <c r="L41" s="25" t="s">
        <v>437</v>
      </c>
      <c r="M41" s="64">
        <v>3000</v>
      </c>
      <c r="N41" s="25">
        <v>1</v>
      </c>
      <c r="O41" s="10">
        <f t="shared" si="4"/>
        <v>3000</v>
      </c>
      <c r="P41" s="10">
        <f t="shared" si="3"/>
        <v>273.75</v>
      </c>
      <c r="Q41" s="10"/>
      <c r="R41" s="11">
        <f t="shared" si="5"/>
        <v>3273.75</v>
      </c>
      <c r="S41" s="4"/>
      <c r="T41" s="4"/>
      <c r="U41" s="26"/>
      <c r="V41" s="25"/>
      <c r="W41" s="26"/>
    </row>
    <row r="42" spans="1:23" s="2" customFormat="1" ht="99" customHeight="1">
      <c r="A42" s="4" t="s">
        <v>768</v>
      </c>
      <c r="B42" s="62" t="s">
        <v>451</v>
      </c>
      <c r="C42" s="12" t="s">
        <v>49</v>
      </c>
      <c r="D42" s="46" t="s">
        <v>50</v>
      </c>
      <c r="E42" s="12" t="s">
        <v>61</v>
      </c>
      <c r="F42" s="72" t="s">
        <v>449</v>
      </c>
      <c r="G42" s="12" t="s">
        <v>406</v>
      </c>
      <c r="H42" s="60" t="s">
        <v>414</v>
      </c>
      <c r="I42" s="46" t="s">
        <v>56</v>
      </c>
      <c r="J42" s="4" t="s">
        <v>91</v>
      </c>
      <c r="K42" s="25" t="s">
        <v>60</v>
      </c>
      <c r="L42" s="4" t="s">
        <v>413</v>
      </c>
      <c r="M42" s="64">
        <v>125</v>
      </c>
      <c r="N42" s="25">
        <v>15</v>
      </c>
      <c r="O42" s="10">
        <f t="shared" si="4"/>
        <v>1875</v>
      </c>
      <c r="P42" s="10">
        <f t="shared" si="3"/>
        <v>171.09375</v>
      </c>
      <c r="Q42" s="10"/>
      <c r="R42" s="11">
        <f t="shared" si="5"/>
        <v>2046.09375</v>
      </c>
      <c r="S42" s="4"/>
      <c r="T42" s="4"/>
      <c r="U42" s="9" t="s">
        <v>795</v>
      </c>
      <c r="V42" s="25"/>
      <c r="W42" s="26" t="s">
        <v>796</v>
      </c>
    </row>
    <row r="43" spans="1:23" s="2" customFormat="1" ht="99" customHeight="1">
      <c r="A43" s="4" t="s">
        <v>768</v>
      </c>
      <c r="B43" s="62" t="s">
        <v>450</v>
      </c>
      <c r="C43" s="12" t="s">
        <v>49</v>
      </c>
      <c r="D43" s="46" t="s">
        <v>111</v>
      </c>
      <c r="E43" s="12" t="s">
        <v>61</v>
      </c>
      <c r="F43" s="72" t="s">
        <v>449</v>
      </c>
      <c r="G43" s="12" t="s">
        <v>406</v>
      </c>
      <c r="H43" s="60" t="s">
        <v>414</v>
      </c>
      <c r="I43" s="46" t="s">
        <v>56</v>
      </c>
      <c r="J43" s="4" t="s">
        <v>91</v>
      </c>
      <c r="K43" s="25" t="s">
        <v>60</v>
      </c>
      <c r="L43" s="4" t="s">
        <v>413</v>
      </c>
      <c r="M43" s="64">
        <v>10</v>
      </c>
      <c r="N43" s="25">
        <v>15</v>
      </c>
      <c r="O43" s="10">
        <f t="shared" si="4"/>
        <v>150</v>
      </c>
      <c r="P43" s="10">
        <f t="shared" si="3"/>
        <v>13.6875</v>
      </c>
      <c r="Q43" s="10"/>
      <c r="R43" s="11">
        <f t="shared" si="5"/>
        <v>163.6875</v>
      </c>
      <c r="S43" s="4"/>
      <c r="T43" s="4"/>
      <c r="U43" s="9" t="s">
        <v>795</v>
      </c>
      <c r="V43" s="25"/>
      <c r="W43" s="26" t="s">
        <v>796</v>
      </c>
    </row>
    <row r="44" spans="1:23" s="2" customFormat="1" ht="99" customHeight="1">
      <c r="A44" s="4" t="s">
        <v>768</v>
      </c>
      <c r="B44" s="74" t="s">
        <v>448</v>
      </c>
      <c r="C44" s="12" t="s">
        <v>49</v>
      </c>
      <c r="D44" s="46" t="s">
        <v>50</v>
      </c>
      <c r="E44" s="12" t="s">
        <v>61</v>
      </c>
      <c r="F44" s="73" t="s">
        <v>447</v>
      </c>
      <c r="G44" s="12" t="s">
        <v>406</v>
      </c>
      <c r="H44" s="60" t="s">
        <v>414</v>
      </c>
      <c r="I44" s="46" t="s">
        <v>56</v>
      </c>
      <c r="J44" s="4" t="s">
        <v>91</v>
      </c>
      <c r="K44" s="25" t="s">
        <v>434</v>
      </c>
      <c r="L44" s="4" t="s">
        <v>413</v>
      </c>
      <c r="M44" s="64">
        <v>34.99</v>
      </c>
      <c r="N44" s="25">
        <v>5</v>
      </c>
      <c r="O44" s="10">
        <f t="shared" si="4"/>
        <v>174.95000000000002</v>
      </c>
      <c r="P44" s="10">
        <f t="shared" si="3"/>
        <v>15.964187500000001</v>
      </c>
      <c r="Q44" s="10"/>
      <c r="R44" s="11">
        <f t="shared" si="5"/>
        <v>190.91418750000003</v>
      </c>
      <c r="S44" s="4"/>
      <c r="T44" s="4"/>
      <c r="U44" s="9" t="s">
        <v>795</v>
      </c>
      <c r="V44" s="25"/>
      <c r="W44" s="26"/>
    </row>
    <row r="45" spans="1:23" s="2" customFormat="1" ht="99" customHeight="1">
      <c r="A45" s="4" t="s">
        <v>768</v>
      </c>
      <c r="B45" s="68" t="s">
        <v>446</v>
      </c>
      <c r="C45" s="12" t="s">
        <v>49</v>
      </c>
      <c r="D45" s="46" t="s">
        <v>50</v>
      </c>
      <c r="E45" s="12" t="s">
        <v>61</v>
      </c>
      <c r="F45" s="72" t="s">
        <v>445</v>
      </c>
      <c r="G45" s="12" t="s">
        <v>406</v>
      </c>
      <c r="H45" s="60" t="s">
        <v>414</v>
      </c>
      <c r="I45" s="46" t="s">
        <v>56</v>
      </c>
      <c r="J45" s="4" t="s">
        <v>91</v>
      </c>
      <c r="K45" s="25" t="s">
        <v>434</v>
      </c>
      <c r="L45" s="4" t="s">
        <v>413</v>
      </c>
      <c r="M45" s="64">
        <v>20</v>
      </c>
      <c r="N45" s="25">
        <v>3</v>
      </c>
      <c r="O45" s="10">
        <f t="shared" si="4"/>
        <v>60</v>
      </c>
      <c r="P45" s="10">
        <f t="shared" si="3"/>
        <v>5.4749999999999996</v>
      </c>
      <c r="Q45" s="10"/>
      <c r="R45" s="11">
        <f t="shared" si="5"/>
        <v>65.474999999999994</v>
      </c>
      <c r="S45" s="4"/>
      <c r="T45" s="4"/>
      <c r="U45" s="25"/>
      <c r="V45" s="25"/>
      <c r="W45" s="26"/>
    </row>
    <row r="46" spans="1:23" s="2" customFormat="1" ht="99" customHeight="1">
      <c r="A46" s="4" t="s">
        <v>765</v>
      </c>
      <c r="B46" s="70" t="s">
        <v>444</v>
      </c>
      <c r="C46" s="12" t="s">
        <v>49</v>
      </c>
      <c r="D46" s="46" t="s">
        <v>50</v>
      </c>
      <c r="E46" s="12" t="s">
        <v>61</v>
      </c>
      <c r="F46" s="71" t="s">
        <v>443</v>
      </c>
      <c r="G46" s="12" t="s">
        <v>406</v>
      </c>
      <c r="H46" s="60" t="s">
        <v>414</v>
      </c>
      <c r="I46" s="46" t="s">
        <v>56</v>
      </c>
      <c r="J46" s="4" t="s">
        <v>91</v>
      </c>
      <c r="K46" s="25" t="s">
        <v>434</v>
      </c>
      <c r="L46" s="4" t="s">
        <v>413</v>
      </c>
      <c r="M46" s="64">
        <v>324</v>
      </c>
      <c r="N46" s="25">
        <v>4</v>
      </c>
      <c r="O46" s="10">
        <f t="shared" si="4"/>
        <v>1296</v>
      </c>
      <c r="P46" s="10">
        <f t="shared" si="3"/>
        <v>118.25999999999999</v>
      </c>
      <c r="Q46" s="10"/>
      <c r="R46" s="11">
        <f t="shared" si="5"/>
        <v>1414.26</v>
      </c>
      <c r="S46" s="4"/>
      <c r="T46" s="4"/>
      <c r="U46" s="25"/>
      <c r="V46" s="25"/>
      <c r="W46" s="26"/>
    </row>
    <row r="47" spans="1:23" s="2" customFormat="1" ht="99" customHeight="1">
      <c r="A47" s="4" t="s">
        <v>766</v>
      </c>
      <c r="B47" s="70" t="s">
        <v>442</v>
      </c>
      <c r="C47" s="12" t="s">
        <v>49</v>
      </c>
      <c r="D47" s="46" t="s">
        <v>50</v>
      </c>
      <c r="E47" s="12" t="s">
        <v>61</v>
      </c>
      <c r="F47" s="66" t="s">
        <v>441</v>
      </c>
      <c r="G47" s="12" t="s">
        <v>406</v>
      </c>
      <c r="H47" s="60" t="s">
        <v>414</v>
      </c>
      <c r="I47" s="46" t="s">
        <v>56</v>
      </c>
      <c r="J47" s="4" t="s">
        <v>91</v>
      </c>
      <c r="K47" s="25" t="s">
        <v>434</v>
      </c>
      <c r="L47" s="4" t="s">
        <v>413</v>
      </c>
      <c r="M47" s="64">
        <v>300</v>
      </c>
      <c r="N47" s="25">
        <v>3</v>
      </c>
      <c r="O47" s="10">
        <f t="shared" si="4"/>
        <v>900</v>
      </c>
      <c r="P47" s="10">
        <f t="shared" si="3"/>
        <v>82.125</v>
      </c>
      <c r="Q47" s="10"/>
      <c r="R47" s="11">
        <f t="shared" si="5"/>
        <v>982.125</v>
      </c>
      <c r="S47" s="4"/>
      <c r="T47" s="4"/>
      <c r="U47" s="44" t="s">
        <v>795</v>
      </c>
      <c r="V47" s="4"/>
      <c r="W47" s="26"/>
    </row>
    <row r="48" spans="1:23" s="2" customFormat="1" ht="99" customHeight="1">
      <c r="A48" s="4" t="s">
        <v>765</v>
      </c>
      <c r="B48" s="70" t="s">
        <v>440</v>
      </c>
      <c r="C48" s="12" t="s">
        <v>49</v>
      </c>
      <c r="D48" s="46" t="s">
        <v>51</v>
      </c>
      <c r="E48" s="12" t="s">
        <v>61</v>
      </c>
      <c r="F48" s="69" t="s">
        <v>439</v>
      </c>
      <c r="G48" s="12" t="s">
        <v>406</v>
      </c>
      <c r="H48" s="60" t="s">
        <v>414</v>
      </c>
      <c r="I48" s="46" t="s">
        <v>438</v>
      </c>
      <c r="J48" s="4" t="s">
        <v>91</v>
      </c>
      <c r="K48" s="25" t="s">
        <v>404</v>
      </c>
      <c r="L48" s="25" t="s">
        <v>437</v>
      </c>
      <c r="M48" s="64">
        <v>25</v>
      </c>
      <c r="N48" s="25">
        <v>20</v>
      </c>
      <c r="O48" s="10">
        <f t="shared" si="4"/>
        <v>500</v>
      </c>
      <c r="P48" s="10">
        <f t="shared" si="3"/>
        <v>45.625</v>
      </c>
      <c r="Q48" s="10"/>
      <c r="R48" s="11">
        <f t="shared" si="5"/>
        <v>545.625</v>
      </c>
      <c r="S48" s="4"/>
      <c r="T48" s="4"/>
      <c r="U48" s="10"/>
      <c r="V48" s="25"/>
      <c r="W48" s="26"/>
    </row>
    <row r="49" spans="1:23" s="2" customFormat="1" ht="99" customHeight="1">
      <c r="A49" s="4" t="s">
        <v>767</v>
      </c>
      <c r="B49" s="68" t="s">
        <v>436</v>
      </c>
      <c r="C49" s="12" t="s">
        <v>49</v>
      </c>
      <c r="D49" s="46" t="s">
        <v>50</v>
      </c>
      <c r="E49" s="12" t="s">
        <v>61</v>
      </c>
      <c r="F49" s="66" t="s">
        <v>435</v>
      </c>
      <c r="G49" s="12" t="s">
        <v>406</v>
      </c>
      <c r="H49" s="60" t="s">
        <v>414</v>
      </c>
      <c r="I49" s="46" t="s">
        <v>56</v>
      </c>
      <c r="J49" s="4" t="s">
        <v>91</v>
      </c>
      <c r="K49" s="25" t="s">
        <v>434</v>
      </c>
      <c r="L49" s="4" t="s">
        <v>413</v>
      </c>
      <c r="M49" s="59">
        <v>199.99</v>
      </c>
      <c r="N49" s="25">
        <v>13</v>
      </c>
      <c r="O49" s="10">
        <f t="shared" si="4"/>
        <v>2599.87</v>
      </c>
      <c r="P49" s="10">
        <f t="shared" si="3"/>
        <v>237.23813749999999</v>
      </c>
      <c r="Q49" s="10"/>
      <c r="R49" s="11">
        <f t="shared" si="5"/>
        <v>2837.1081374999999</v>
      </c>
      <c r="S49" s="4"/>
      <c r="T49" s="4"/>
      <c r="U49" s="25"/>
      <c r="V49" s="25"/>
      <c r="W49" s="26"/>
    </row>
    <row r="50" spans="1:23" s="2" customFormat="1" ht="99" customHeight="1">
      <c r="A50" s="4" t="s">
        <v>766</v>
      </c>
      <c r="B50" s="67" t="s">
        <v>433</v>
      </c>
      <c r="C50" s="12" t="s">
        <v>49</v>
      </c>
      <c r="D50" s="46" t="s">
        <v>111</v>
      </c>
      <c r="E50" s="12" t="s">
        <v>61</v>
      </c>
      <c r="F50" s="66" t="s">
        <v>424</v>
      </c>
      <c r="G50" s="12" t="s">
        <v>406</v>
      </c>
      <c r="H50" s="60" t="s">
        <v>414</v>
      </c>
      <c r="I50" s="46" t="s">
        <v>56</v>
      </c>
      <c r="J50" s="4" t="s">
        <v>91</v>
      </c>
      <c r="K50" s="25" t="s">
        <v>404</v>
      </c>
      <c r="L50" s="4" t="s">
        <v>421</v>
      </c>
      <c r="M50" s="65">
        <v>6933.48</v>
      </c>
      <c r="N50" s="25">
        <v>5</v>
      </c>
      <c r="O50" s="10">
        <f t="shared" si="4"/>
        <v>34667.399999999994</v>
      </c>
      <c r="P50" s="10">
        <f t="shared" si="3"/>
        <v>3163.4002499999992</v>
      </c>
      <c r="Q50" s="10"/>
      <c r="R50" s="11">
        <f t="shared" si="5"/>
        <v>37830.800249999993</v>
      </c>
      <c r="S50" s="4"/>
      <c r="T50" s="4"/>
      <c r="U50" s="9" t="s">
        <v>795</v>
      </c>
      <c r="V50" s="4" t="s">
        <v>795</v>
      </c>
      <c r="W50" s="26"/>
    </row>
    <row r="51" spans="1:23" s="2" customFormat="1" ht="99" customHeight="1">
      <c r="A51" s="4" t="s">
        <v>766</v>
      </c>
      <c r="B51" s="67" t="s">
        <v>432</v>
      </c>
      <c r="C51" s="12" t="s">
        <v>49</v>
      </c>
      <c r="D51" s="46" t="s">
        <v>111</v>
      </c>
      <c r="E51" s="12" t="s">
        <v>62</v>
      </c>
      <c r="F51" s="66" t="s">
        <v>424</v>
      </c>
      <c r="G51" s="12" t="s">
        <v>406</v>
      </c>
      <c r="H51" s="60" t="s">
        <v>414</v>
      </c>
      <c r="I51" s="46" t="s">
        <v>56</v>
      </c>
      <c r="J51" s="4" t="s">
        <v>91</v>
      </c>
      <c r="K51" s="25" t="s">
        <v>404</v>
      </c>
      <c r="L51" s="4" t="s">
        <v>421</v>
      </c>
      <c r="M51" s="65">
        <v>6933.48</v>
      </c>
      <c r="N51" s="25">
        <v>5</v>
      </c>
      <c r="O51" s="10">
        <f t="shared" si="4"/>
        <v>34667.399999999994</v>
      </c>
      <c r="P51" s="10">
        <f t="shared" si="3"/>
        <v>3163.4002499999992</v>
      </c>
      <c r="Q51" s="10"/>
      <c r="R51" s="11">
        <f t="shared" si="5"/>
        <v>37830.800249999993</v>
      </c>
      <c r="S51" s="4"/>
      <c r="T51" s="4"/>
      <c r="U51" s="4" t="s">
        <v>795</v>
      </c>
      <c r="V51" s="4" t="s">
        <v>795</v>
      </c>
      <c r="W51" s="26"/>
    </row>
    <row r="52" spans="1:23" s="2" customFormat="1" ht="99" customHeight="1">
      <c r="A52" s="4" t="s">
        <v>766</v>
      </c>
      <c r="B52" s="67" t="s">
        <v>431</v>
      </c>
      <c r="C52" s="12" t="s">
        <v>49</v>
      </c>
      <c r="D52" s="46" t="s">
        <v>111</v>
      </c>
      <c r="E52" s="12" t="s">
        <v>61</v>
      </c>
      <c r="F52" s="66" t="s">
        <v>415</v>
      </c>
      <c r="G52" s="12" t="s">
        <v>406</v>
      </c>
      <c r="H52" s="60" t="s">
        <v>414</v>
      </c>
      <c r="I52" s="46" t="s">
        <v>56</v>
      </c>
      <c r="J52" s="4" t="s">
        <v>91</v>
      </c>
      <c r="K52" s="25" t="s">
        <v>404</v>
      </c>
      <c r="L52" s="4" t="s">
        <v>421</v>
      </c>
      <c r="M52" s="65">
        <v>6462.53</v>
      </c>
      <c r="N52" s="25">
        <v>10</v>
      </c>
      <c r="O52" s="10">
        <f t="shared" si="4"/>
        <v>64625.299999999996</v>
      </c>
      <c r="P52" s="10">
        <f t="shared" si="3"/>
        <v>5897.0586249999997</v>
      </c>
      <c r="Q52" s="10"/>
      <c r="R52" s="11">
        <f t="shared" si="5"/>
        <v>70522.358624999993</v>
      </c>
      <c r="S52" s="4"/>
      <c r="T52" s="4"/>
      <c r="U52" s="9" t="s">
        <v>795</v>
      </c>
      <c r="V52" s="9" t="s">
        <v>795</v>
      </c>
      <c r="W52" s="26"/>
    </row>
    <row r="53" spans="1:23" s="2" customFormat="1" ht="99" customHeight="1">
      <c r="A53" s="4" t="s">
        <v>766</v>
      </c>
      <c r="B53" s="67" t="s">
        <v>430</v>
      </c>
      <c r="C53" s="12" t="s">
        <v>49</v>
      </c>
      <c r="D53" s="46" t="s">
        <v>111</v>
      </c>
      <c r="E53" s="12" t="s">
        <v>61</v>
      </c>
      <c r="F53" s="66" t="s">
        <v>415</v>
      </c>
      <c r="G53" s="12" t="s">
        <v>406</v>
      </c>
      <c r="H53" s="60" t="s">
        <v>414</v>
      </c>
      <c r="I53" s="46" t="s">
        <v>56</v>
      </c>
      <c r="J53" s="4" t="s">
        <v>91</v>
      </c>
      <c r="K53" s="25" t="s">
        <v>404</v>
      </c>
      <c r="L53" s="4" t="s">
        <v>421</v>
      </c>
      <c r="M53" s="65">
        <v>79.900000000000006</v>
      </c>
      <c r="N53" s="25">
        <v>10</v>
      </c>
      <c r="O53" s="10">
        <f t="shared" si="4"/>
        <v>799</v>
      </c>
      <c r="P53" s="10">
        <f t="shared" si="3"/>
        <v>72.908749999999998</v>
      </c>
      <c r="Q53" s="10"/>
      <c r="R53" s="11">
        <f t="shared" si="5"/>
        <v>871.90875000000005</v>
      </c>
      <c r="S53" s="4"/>
      <c r="T53" s="4"/>
      <c r="U53" s="4"/>
      <c r="V53" s="4"/>
      <c r="W53" s="26"/>
    </row>
    <row r="54" spans="1:23" s="2" customFormat="1" ht="99" customHeight="1">
      <c r="A54" s="4" t="s">
        <v>766</v>
      </c>
      <c r="B54" s="67" t="s">
        <v>429</v>
      </c>
      <c r="C54" s="12" t="s">
        <v>49</v>
      </c>
      <c r="D54" s="46" t="s">
        <v>111</v>
      </c>
      <c r="E54" s="12" t="s">
        <v>61</v>
      </c>
      <c r="F54" s="66" t="s">
        <v>415</v>
      </c>
      <c r="G54" s="12" t="s">
        <v>406</v>
      </c>
      <c r="H54" s="60" t="s">
        <v>414</v>
      </c>
      <c r="I54" s="46" t="s">
        <v>56</v>
      </c>
      <c r="J54" s="4" t="s">
        <v>91</v>
      </c>
      <c r="K54" s="25" t="s">
        <v>404</v>
      </c>
      <c r="L54" s="4" t="s">
        <v>421</v>
      </c>
      <c r="M54" s="65">
        <v>191.04</v>
      </c>
      <c r="N54" s="25">
        <v>10</v>
      </c>
      <c r="O54" s="10">
        <f t="shared" si="4"/>
        <v>1910.3999999999999</v>
      </c>
      <c r="P54" s="10">
        <f t="shared" si="3"/>
        <v>174.32399999999998</v>
      </c>
      <c r="Q54" s="10"/>
      <c r="R54" s="11">
        <f t="shared" si="5"/>
        <v>2084.7239999999997</v>
      </c>
      <c r="S54" s="4"/>
      <c r="T54" s="4"/>
      <c r="U54" s="4"/>
      <c r="V54" s="4"/>
      <c r="W54" s="26"/>
    </row>
    <row r="55" spans="1:23" s="2" customFormat="1" ht="99" customHeight="1">
      <c r="A55" s="4" t="s">
        <v>766</v>
      </c>
      <c r="B55" s="67" t="s">
        <v>428</v>
      </c>
      <c r="C55" s="12" t="s">
        <v>49</v>
      </c>
      <c r="D55" s="46" t="s">
        <v>111</v>
      </c>
      <c r="E55" s="12" t="s">
        <v>61</v>
      </c>
      <c r="F55" s="66" t="s">
        <v>415</v>
      </c>
      <c r="G55" s="12" t="s">
        <v>406</v>
      </c>
      <c r="H55" s="60" t="s">
        <v>414</v>
      </c>
      <c r="I55" s="46" t="s">
        <v>56</v>
      </c>
      <c r="J55" s="4" t="s">
        <v>91</v>
      </c>
      <c r="K55" s="25" t="s">
        <v>404</v>
      </c>
      <c r="L55" s="4" t="s">
        <v>421</v>
      </c>
      <c r="M55" s="65">
        <v>1649</v>
      </c>
      <c r="N55" s="25">
        <v>10</v>
      </c>
      <c r="O55" s="10">
        <f t="shared" si="4"/>
        <v>16490</v>
      </c>
      <c r="P55" s="10">
        <f t="shared" si="3"/>
        <v>1504.7124999999999</v>
      </c>
      <c r="Q55" s="10"/>
      <c r="R55" s="11">
        <f t="shared" si="5"/>
        <v>17994.712500000001</v>
      </c>
      <c r="S55" s="4"/>
      <c r="T55" s="4"/>
      <c r="U55" s="4"/>
      <c r="V55" s="4"/>
      <c r="W55" s="26"/>
    </row>
    <row r="56" spans="1:23" s="2" customFormat="1" ht="99" customHeight="1">
      <c r="A56" s="4" t="s">
        <v>766</v>
      </c>
      <c r="B56" s="67" t="s">
        <v>427</v>
      </c>
      <c r="C56" s="12" t="s">
        <v>49</v>
      </c>
      <c r="D56" s="46" t="s">
        <v>111</v>
      </c>
      <c r="E56" s="12" t="s">
        <v>61</v>
      </c>
      <c r="F56" s="66" t="s">
        <v>415</v>
      </c>
      <c r="G56" s="12" t="s">
        <v>406</v>
      </c>
      <c r="H56" s="60" t="s">
        <v>414</v>
      </c>
      <c r="I56" s="46" t="s">
        <v>56</v>
      </c>
      <c r="J56" s="4" t="s">
        <v>91</v>
      </c>
      <c r="K56" s="25" t="s">
        <v>404</v>
      </c>
      <c r="L56" s="4" t="s">
        <v>421</v>
      </c>
      <c r="M56" s="65">
        <v>599</v>
      </c>
      <c r="N56" s="25">
        <v>10</v>
      </c>
      <c r="O56" s="10">
        <f t="shared" si="4"/>
        <v>5990</v>
      </c>
      <c r="P56" s="10">
        <f t="shared" si="3"/>
        <v>546.58749999999998</v>
      </c>
      <c r="Q56" s="10"/>
      <c r="R56" s="11">
        <f t="shared" si="5"/>
        <v>6536.5874999999996</v>
      </c>
      <c r="S56" s="4"/>
      <c r="T56" s="4"/>
      <c r="U56" s="4"/>
      <c r="V56" s="9"/>
      <c r="W56" s="26"/>
    </row>
    <row r="57" spans="1:23" s="2" customFormat="1" ht="99" customHeight="1">
      <c r="A57" s="4" t="s">
        <v>766</v>
      </c>
      <c r="B57" s="67" t="s">
        <v>426</v>
      </c>
      <c r="C57" s="12" t="s">
        <v>49</v>
      </c>
      <c r="D57" s="46" t="s">
        <v>111</v>
      </c>
      <c r="E57" s="12" t="s">
        <v>61</v>
      </c>
      <c r="F57" s="66" t="s">
        <v>424</v>
      </c>
      <c r="G57" s="12" t="s">
        <v>406</v>
      </c>
      <c r="H57" s="60" t="s">
        <v>414</v>
      </c>
      <c r="I57" s="46" t="s">
        <v>56</v>
      </c>
      <c r="J57" s="4" t="s">
        <v>91</v>
      </c>
      <c r="K57" s="25" t="s">
        <v>404</v>
      </c>
      <c r="L57" s="4" t="s">
        <v>421</v>
      </c>
      <c r="M57" s="65">
        <v>3000</v>
      </c>
      <c r="N57" s="25">
        <v>10</v>
      </c>
      <c r="O57" s="10">
        <f t="shared" si="4"/>
        <v>30000</v>
      </c>
      <c r="P57" s="10">
        <f t="shared" si="3"/>
        <v>2737.5</v>
      </c>
      <c r="Q57" s="10"/>
      <c r="R57" s="11">
        <f t="shared" si="5"/>
        <v>32737.5</v>
      </c>
      <c r="S57" s="4"/>
      <c r="T57" s="4"/>
      <c r="U57" s="4"/>
      <c r="V57" s="4"/>
      <c r="W57" s="26"/>
    </row>
    <row r="58" spans="1:23" s="2" customFormat="1" ht="99" customHeight="1">
      <c r="A58" s="4" t="s">
        <v>766</v>
      </c>
      <c r="B58" s="67" t="s">
        <v>425</v>
      </c>
      <c r="C58" s="12" t="s">
        <v>49</v>
      </c>
      <c r="D58" s="46" t="s">
        <v>111</v>
      </c>
      <c r="E58" s="12" t="s">
        <v>61</v>
      </c>
      <c r="F58" s="66" t="s">
        <v>424</v>
      </c>
      <c r="G58" s="12" t="s">
        <v>406</v>
      </c>
      <c r="H58" s="60" t="s">
        <v>414</v>
      </c>
      <c r="I58" s="46" t="s">
        <v>56</v>
      </c>
      <c r="J58" s="4" t="s">
        <v>91</v>
      </c>
      <c r="K58" s="25" t="s">
        <v>404</v>
      </c>
      <c r="L58" s="4" t="s">
        <v>421</v>
      </c>
      <c r="M58" s="65">
        <v>1399</v>
      </c>
      <c r="N58" s="25">
        <v>10</v>
      </c>
      <c r="O58" s="10">
        <f t="shared" si="4"/>
        <v>13990</v>
      </c>
      <c r="P58" s="10">
        <f t="shared" si="3"/>
        <v>1276.5874999999999</v>
      </c>
      <c r="Q58" s="10"/>
      <c r="R58" s="11">
        <f t="shared" si="5"/>
        <v>15266.5875</v>
      </c>
      <c r="S58" s="4"/>
      <c r="T58" s="4"/>
      <c r="U58" s="4"/>
      <c r="V58" s="4"/>
      <c r="W58" s="26"/>
    </row>
    <row r="59" spans="1:23" s="2" customFormat="1" ht="99" customHeight="1">
      <c r="A59" s="4" t="s">
        <v>766</v>
      </c>
      <c r="B59" s="67" t="s">
        <v>423</v>
      </c>
      <c r="C59" s="12" t="s">
        <v>49</v>
      </c>
      <c r="D59" s="46" t="s">
        <v>111</v>
      </c>
      <c r="E59" s="12" t="s">
        <v>61</v>
      </c>
      <c r="F59" s="66" t="s">
        <v>415</v>
      </c>
      <c r="G59" s="12" t="s">
        <v>406</v>
      </c>
      <c r="H59" s="60" t="s">
        <v>414</v>
      </c>
      <c r="I59" s="46" t="s">
        <v>56</v>
      </c>
      <c r="J59" s="4" t="s">
        <v>91</v>
      </c>
      <c r="K59" s="25" t="s">
        <v>404</v>
      </c>
      <c r="L59" s="4" t="s">
        <v>421</v>
      </c>
      <c r="M59" s="65">
        <v>153</v>
      </c>
      <c r="N59" s="25">
        <v>10</v>
      </c>
      <c r="O59" s="10">
        <f t="shared" si="4"/>
        <v>1530</v>
      </c>
      <c r="P59" s="10">
        <f t="shared" si="3"/>
        <v>139.61249999999998</v>
      </c>
      <c r="Q59" s="10"/>
      <c r="R59" s="11">
        <f t="shared" si="5"/>
        <v>1669.6125</v>
      </c>
      <c r="S59" s="4"/>
      <c r="T59" s="4"/>
      <c r="U59" s="4" t="s">
        <v>795</v>
      </c>
      <c r="V59" s="4"/>
      <c r="W59" s="26"/>
    </row>
    <row r="60" spans="1:23" s="2" customFormat="1" ht="99" customHeight="1">
      <c r="A60" s="4" t="s">
        <v>766</v>
      </c>
      <c r="B60" s="67" t="s">
        <v>422</v>
      </c>
      <c r="C60" s="12" t="s">
        <v>49</v>
      </c>
      <c r="D60" s="46" t="s">
        <v>111</v>
      </c>
      <c r="E60" s="12" t="s">
        <v>61</v>
      </c>
      <c r="F60" s="66" t="s">
        <v>415</v>
      </c>
      <c r="G60" s="12" t="s">
        <v>406</v>
      </c>
      <c r="H60" s="60" t="s">
        <v>414</v>
      </c>
      <c r="I60" s="46" t="s">
        <v>56</v>
      </c>
      <c r="J60" s="4" t="s">
        <v>91</v>
      </c>
      <c r="K60" s="25" t="s">
        <v>404</v>
      </c>
      <c r="L60" s="4" t="s">
        <v>421</v>
      </c>
      <c r="M60" s="65">
        <v>499</v>
      </c>
      <c r="N60" s="25">
        <v>10</v>
      </c>
      <c r="O60" s="10">
        <f t="shared" si="4"/>
        <v>4990</v>
      </c>
      <c r="P60" s="10">
        <f t="shared" si="3"/>
        <v>455.33749999999998</v>
      </c>
      <c r="Q60" s="10"/>
      <c r="R60" s="11">
        <f t="shared" si="5"/>
        <v>5445.3374999999996</v>
      </c>
      <c r="S60" s="4"/>
      <c r="T60" s="4"/>
      <c r="U60" s="9" t="s">
        <v>795</v>
      </c>
      <c r="V60" s="4"/>
      <c r="W60" s="26"/>
    </row>
    <row r="61" spans="1:23" s="2" customFormat="1" ht="99" customHeight="1">
      <c r="A61" s="4" t="s">
        <v>766</v>
      </c>
      <c r="B61" s="62" t="s">
        <v>420</v>
      </c>
      <c r="C61" s="12" t="s">
        <v>49</v>
      </c>
      <c r="D61" s="46" t="s">
        <v>111</v>
      </c>
      <c r="E61" s="12" t="s">
        <v>61</v>
      </c>
      <c r="F61" s="61" t="s">
        <v>415</v>
      </c>
      <c r="G61" s="12" t="s">
        <v>406</v>
      </c>
      <c r="H61" s="60" t="s">
        <v>414</v>
      </c>
      <c r="I61" s="12" t="s">
        <v>56</v>
      </c>
      <c r="J61" s="4" t="s">
        <v>91</v>
      </c>
      <c r="K61" s="25" t="s">
        <v>419</v>
      </c>
      <c r="L61" s="63" t="s">
        <v>413</v>
      </c>
      <c r="M61" s="64">
        <v>300</v>
      </c>
      <c r="N61" s="25">
        <v>20</v>
      </c>
      <c r="O61" s="10">
        <f t="shared" si="4"/>
        <v>6000</v>
      </c>
      <c r="P61" s="10">
        <f t="shared" si="3"/>
        <v>547.5</v>
      </c>
      <c r="Q61" s="10"/>
      <c r="R61" s="11">
        <f t="shared" si="5"/>
        <v>6547.5</v>
      </c>
      <c r="S61" s="4"/>
      <c r="T61" s="4"/>
      <c r="U61" s="4" t="s">
        <v>795</v>
      </c>
      <c r="V61" s="4"/>
      <c r="W61" s="26"/>
    </row>
    <row r="62" spans="1:23" s="2" customFormat="1" ht="99" customHeight="1">
      <c r="A62" s="4" t="s">
        <v>766</v>
      </c>
      <c r="B62" s="62" t="s">
        <v>418</v>
      </c>
      <c r="C62" s="12" t="s">
        <v>49</v>
      </c>
      <c r="D62" s="46" t="s">
        <v>111</v>
      </c>
      <c r="E62" s="12" t="s">
        <v>61</v>
      </c>
      <c r="F62" s="61" t="s">
        <v>415</v>
      </c>
      <c r="G62" s="12" t="s">
        <v>406</v>
      </c>
      <c r="H62" s="60" t="s">
        <v>414</v>
      </c>
      <c r="I62" s="12" t="s">
        <v>56</v>
      </c>
      <c r="J62" s="4" t="s">
        <v>91</v>
      </c>
      <c r="K62" s="25" t="s">
        <v>404</v>
      </c>
      <c r="L62" s="63" t="s">
        <v>413</v>
      </c>
      <c r="M62" s="59">
        <v>1298.95</v>
      </c>
      <c r="N62" s="25">
        <v>5</v>
      </c>
      <c r="O62" s="10">
        <f t="shared" si="4"/>
        <v>6494.75</v>
      </c>
      <c r="P62" s="10">
        <f t="shared" si="3"/>
        <v>592.64593749999995</v>
      </c>
      <c r="Q62" s="10"/>
      <c r="R62" s="11">
        <f t="shared" si="5"/>
        <v>7087.3959374999995</v>
      </c>
      <c r="S62" s="4"/>
      <c r="T62" s="4"/>
      <c r="U62" s="4"/>
      <c r="V62" s="4"/>
      <c r="W62" s="26"/>
    </row>
    <row r="63" spans="1:23" s="2" customFormat="1" ht="99" customHeight="1">
      <c r="A63" s="4" t="s">
        <v>766</v>
      </c>
      <c r="B63" s="62" t="s">
        <v>417</v>
      </c>
      <c r="C63" s="12" t="s">
        <v>49</v>
      </c>
      <c r="D63" s="46" t="s">
        <v>111</v>
      </c>
      <c r="E63" s="12" t="s">
        <v>61</v>
      </c>
      <c r="F63" s="61" t="s">
        <v>415</v>
      </c>
      <c r="G63" s="12" t="s">
        <v>406</v>
      </c>
      <c r="H63" s="60" t="s">
        <v>414</v>
      </c>
      <c r="I63" s="12" t="s">
        <v>56</v>
      </c>
      <c r="J63" s="4" t="s">
        <v>91</v>
      </c>
      <c r="K63" s="25" t="s">
        <v>404</v>
      </c>
      <c r="L63" s="63" t="s">
        <v>413</v>
      </c>
      <c r="M63" s="59">
        <v>1296.99</v>
      </c>
      <c r="N63" s="25">
        <v>10</v>
      </c>
      <c r="O63" s="10">
        <f t="shared" si="4"/>
        <v>12969.9</v>
      </c>
      <c r="P63" s="10">
        <f t="shared" si="3"/>
        <v>1183.503375</v>
      </c>
      <c r="Q63" s="10"/>
      <c r="R63" s="11">
        <f t="shared" si="5"/>
        <v>14153.403375</v>
      </c>
      <c r="S63" s="4"/>
      <c r="T63" s="4"/>
      <c r="U63" s="4"/>
      <c r="V63" s="4"/>
      <c r="W63" s="26"/>
    </row>
    <row r="64" spans="1:23" s="2" customFormat="1" ht="99" customHeight="1">
      <c r="A64" s="4" t="s">
        <v>766</v>
      </c>
      <c r="B64" s="62" t="s">
        <v>416</v>
      </c>
      <c r="C64" s="12" t="s">
        <v>49</v>
      </c>
      <c r="D64" s="46" t="s">
        <v>111</v>
      </c>
      <c r="E64" s="12" t="s">
        <v>61</v>
      </c>
      <c r="F64" s="61" t="s">
        <v>415</v>
      </c>
      <c r="G64" s="12" t="s">
        <v>406</v>
      </c>
      <c r="H64" s="60" t="s">
        <v>414</v>
      </c>
      <c r="I64" s="12" t="s">
        <v>56</v>
      </c>
      <c r="J64" s="4" t="s">
        <v>91</v>
      </c>
      <c r="K64" s="25" t="s">
        <v>404</v>
      </c>
      <c r="L64" s="63" t="s">
        <v>413</v>
      </c>
      <c r="M64" s="59">
        <v>2792.88</v>
      </c>
      <c r="N64" s="25">
        <v>10</v>
      </c>
      <c r="O64" s="10">
        <f t="shared" si="4"/>
        <v>27928.800000000003</v>
      </c>
      <c r="P64" s="10">
        <f t="shared" si="3"/>
        <v>2548.5030000000002</v>
      </c>
      <c r="Q64" s="10"/>
      <c r="R64" s="11">
        <f t="shared" si="5"/>
        <v>30477.303000000004</v>
      </c>
      <c r="S64" s="4"/>
      <c r="T64" s="4"/>
      <c r="U64" s="4"/>
      <c r="V64" s="4"/>
      <c r="W64" s="26"/>
    </row>
    <row r="65" spans="1:23" s="2" customFormat="1" ht="99" customHeight="1">
      <c r="A65" s="4" t="s">
        <v>765</v>
      </c>
      <c r="B65" s="62" t="s">
        <v>412</v>
      </c>
      <c r="C65" s="12" t="s">
        <v>49</v>
      </c>
      <c r="D65" s="46" t="s">
        <v>111</v>
      </c>
      <c r="E65" s="12" t="s">
        <v>61</v>
      </c>
      <c r="F65" s="61" t="s">
        <v>411</v>
      </c>
      <c r="G65" s="12" t="s">
        <v>406</v>
      </c>
      <c r="H65" s="60" t="s">
        <v>405</v>
      </c>
      <c r="I65" s="12" t="s">
        <v>56</v>
      </c>
      <c r="J65" s="4" t="s">
        <v>91</v>
      </c>
      <c r="K65" s="25" t="s">
        <v>404</v>
      </c>
      <c r="L65" s="63" t="s">
        <v>410</v>
      </c>
      <c r="M65" s="59">
        <v>3297</v>
      </c>
      <c r="N65" s="25">
        <v>1</v>
      </c>
      <c r="O65" s="10">
        <f t="shared" si="4"/>
        <v>3297</v>
      </c>
      <c r="P65" s="10">
        <f t="shared" si="3"/>
        <v>300.85124999999999</v>
      </c>
      <c r="Q65" s="10"/>
      <c r="R65" s="11">
        <f t="shared" si="5"/>
        <v>3597.8512500000002</v>
      </c>
      <c r="S65" s="4"/>
      <c r="T65" s="4"/>
      <c r="U65" s="4"/>
      <c r="V65" s="4"/>
      <c r="W65" s="26"/>
    </row>
    <row r="66" spans="1:23" s="2" customFormat="1" ht="99" customHeight="1" thickBot="1">
      <c r="A66" s="4" t="s">
        <v>764</v>
      </c>
      <c r="B66" s="62" t="s">
        <v>408</v>
      </c>
      <c r="C66" s="12" t="s">
        <v>49</v>
      </c>
      <c r="D66" s="46" t="s">
        <v>111</v>
      </c>
      <c r="E66" s="12" t="s">
        <v>61</v>
      </c>
      <c r="F66" s="61" t="s">
        <v>407</v>
      </c>
      <c r="G66" s="12" t="s">
        <v>406</v>
      </c>
      <c r="H66" s="60" t="s">
        <v>405</v>
      </c>
      <c r="I66" s="12" t="s">
        <v>56</v>
      </c>
      <c r="J66" s="4" t="s">
        <v>91</v>
      </c>
      <c r="K66" s="25" t="s">
        <v>404</v>
      </c>
      <c r="L66" s="4" t="s">
        <v>403</v>
      </c>
      <c r="M66" s="59">
        <v>100000</v>
      </c>
      <c r="N66" s="25">
        <v>1</v>
      </c>
      <c r="O66" s="10">
        <v>20000</v>
      </c>
      <c r="P66" s="10">
        <f t="shared" si="3"/>
        <v>1825</v>
      </c>
      <c r="Q66" s="10"/>
      <c r="R66" s="11">
        <f t="shared" si="5"/>
        <v>21825</v>
      </c>
      <c r="S66" s="4"/>
      <c r="T66" s="4"/>
      <c r="U66" s="4" t="s">
        <v>795</v>
      </c>
      <c r="V66" s="4" t="s">
        <v>795</v>
      </c>
      <c r="W66" s="26"/>
    </row>
    <row r="67" spans="1:23" s="15" customFormat="1" ht="28.35" customHeight="1" thickBot="1">
      <c r="A67" s="249" t="s">
        <v>29</v>
      </c>
      <c r="B67" s="250"/>
      <c r="C67" s="250"/>
      <c r="D67" s="250"/>
      <c r="E67" s="250"/>
      <c r="F67" s="250"/>
      <c r="G67" s="250"/>
      <c r="H67" s="250"/>
      <c r="I67" s="250"/>
      <c r="J67" s="250"/>
      <c r="K67" s="250"/>
      <c r="L67" s="250"/>
      <c r="M67" s="250"/>
      <c r="N67" s="250"/>
      <c r="O67" s="250"/>
      <c r="P67" s="250"/>
      <c r="Q67" s="251"/>
      <c r="R67" s="14">
        <f t="shared" ref="R67:W67" si="6">SUM(R7:R66)</f>
        <v>555967.29161249998</v>
      </c>
      <c r="S67" s="14">
        <f t="shared" si="6"/>
        <v>0</v>
      </c>
      <c r="T67" s="14">
        <f t="shared" si="6"/>
        <v>0</v>
      </c>
      <c r="U67" s="14">
        <f t="shared" si="6"/>
        <v>0</v>
      </c>
      <c r="V67" s="14">
        <f t="shared" si="6"/>
        <v>0</v>
      </c>
      <c r="W67" s="14">
        <f t="shared" si="6"/>
        <v>0</v>
      </c>
    </row>
    <row r="68" spans="1:23">
      <c r="A68" s="255" t="s">
        <v>78</v>
      </c>
      <c r="B68" s="255"/>
      <c r="C68" s="255"/>
      <c r="D68" s="255"/>
      <c r="E68" s="255"/>
      <c r="F68" s="255"/>
      <c r="G68" s="255"/>
      <c r="H68" s="35"/>
      <c r="P68" s="19" t="s">
        <v>30</v>
      </c>
    </row>
  </sheetData>
  <mergeCells count="7">
    <mergeCell ref="S5:W5"/>
    <mergeCell ref="A4:T4"/>
    <mergeCell ref="A68:G68"/>
    <mergeCell ref="A67:Q67"/>
    <mergeCell ref="B1:P1"/>
    <mergeCell ref="B2:P2"/>
    <mergeCell ref="A5:R5"/>
  </mergeCells>
  <pageMargins left="1" right="0.5" top="1" bottom="1" header="0.5" footer="0.5"/>
  <pageSetup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90" zoomScaleNormal="90" workbookViewId="0">
      <selection activeCell="I17" sqref="I17"/>
    </sheetView>
  </sheetViews>
  <sheetFormatPr defaultColWidth="11" defaultRowHeight="15.75" customHeight="1"/>
  <cols>
    <col min="1" max="1" width="9.125" style="1" customWidth="1"/>
    <col min="2" max="2" width="23.375" customWidth="1"/>
    <col min="3" max="3" width="21.125" customWidth="1"/>
    <col min="4" max="4" width="17.75" bestFit="1" customWidth="1"/>
    <col min="5" max="5" width="16.875" customWidth="1"/>
    <col min="6" max="6" width="14.625" customWidth="1"/>
    <col min="7" max="7" width="9" customWidth="1"/>
  </cols>
  <sheetData>
    <row r="1" spans="1:8">
      <c r="B1" s="252" t="s">
        <v>0</v>
      </c>
      <c r="C1" s="252"/>
      <c r="D1" s="252"/>
      <c r="E1" s="252"/>
      <c r="F1" s="252"/>
      <c r="G1" s="252"/>
    </row>
    <row r="2" spans="1:8">
      <c r="B2" s="252" t="s">
        <v>31</v>
      </c>
      <c r="C2" s="252"/>
      <c r="D2" s="252"/>
      <c r="E2" s="252"/>
      <c r="F2" s="252"/>
      <c r="G2" s="252"/>
    </row>
    <row r="3" spans="1:8">
      <c r="A3" s="258" t="s">
        <v>2</v>
      </c>
      <c r="B3" s="258"/>
      <c r="C3" s="258"/>
      <c r="D3" s="258"/>
      <c r="E3" s="258"/>
      <c r="F3" s="258"/>
      <c r="G3" s="258"/>
    </row>
    <row r="4" spans="1:8" ht="41.25" customHeight="1">
      <c r="A4" s="257" t="s">
        <v>32</v>
      </c>
      <c r="B4" s="257"/>
      <c r="C4" s="257"/>
      <c r="D4" s="257"/>
      <c r="E4" s="257"/>
      <c r="F4" s="257"/>
      <c r="G4" s="257"/>
    </row>
    <row r="5" spans="1:8" s="5" customFormat="1" ht="32.1" customHeight="1">
      <c r="A5" s="259" t="s">
        <v>4</v>
      </c>
      <c r="B5" s="260"/>
      <c r="C5" s="260"/>
      <c r="D5" s="260"/>
      <c r="E5" s="260"/>
      <c r="F5" s="260"/>
      <c r="G5" s="261"/>
    </row>
    <row r="6" spans="1:8" s="2" customFormat="1" ht="36">
      <c r="A6" s="16" t="s">
        <v>6</v>
      </c>
      <c r="B6" s="17" t="s">
        <v>7</v>
      </c>
      <c r="C6" s="17" t="s">
        <v>33</v>
      </c>
      <c r="D6" s="16" t="s">
        <v>34</v>
      </c>
      <c r="E6" s="16" t="s">
        <v>35</v>
      </c>
      <c r="F6" s="16" t="s">
        <v>36</v>
      </c>
      <c r="G6" s="16" t="s">
        <v>5</v>
      </c>
      <c r="H6" s="3"/>
    </row>
    <row r="7" spans="1:8" s="5" customFormat="1" ht="36">
      <c r="A7" s="4" t="s">
        <v>409</v>
      </c>
      <c r="B7" s="12" t="s">
        <v>774</v>
      </c>
      <c r="C7" s="12" t="s">
        <v>773</v>
      </c>
      <c r="D7" s="7" t="s">
        <v>772</v>
      </c>
      <c r="E7" s="7" t="s">
        <v>771</v>
      </c>
      <c r="F7" s="11">
        <v>9000</v>
      </c>
      <c r="G7" s="244"/>
    </row>
    <row r="8" spans="1:8" s="5" customFormat="1" ht="12.75">
      <c r="A8" s="4"/>
      <c r="B8" s="12"/>
      <c r="C8" s="12"/>
      <c r="D8" s="7"/>
      <c r="E8" s="7"/>
      <c r="F8" s="11"/>
      <c r="G8" s="23"/>
    </row>
    <row r="9" spans="1:8" s="5" customFormat="1" ht="12.75">
      <c r="A9" s="4"/>
      <c r="B9" s="13"/>
      <c r="C9" s="13"/>
      <c r="D9" s="7"/>
      <c r="E9" s="7"/>
      <c r="F9" s="11"/>
      <c r="G9" s="23"/>
    </row>
    <row r="10" spans="1:8" s="2" customFormat="1" ht="20.25" customHeight="1">
      <c r="A10" s="4"/>
      <c r="B10" s="13"/>
      <c r="C10" s="13"/>
      <c r="D10" s="7"/>
      <c r="E10" s="7"/>
      <c r="F10" s="11"/>
      <c r="G10" s="4"/>
    </row>
    <row r="11" spans="1:8" s="5" customFormat="1" ht="12">
      <c r="A11" s="29"/>
      <c r="B11" s="30"/>
      <c r="C11" s="30"/>
      <c r="D11" s="31"/>
      <c r="E11" s="31"/>
      <c r="F11" s="32"/>
      <c r="G11" s="29"/>
    </row>
    <row r="12" spans="1:8" s="15" customFormat="1" ht="28.35" customHeight="1">
      <c r="A12" s="256" t="s">
        <v>29</v>
      </c>
      <c r="B12" s="256"/>
      <c r="C12" s="256"/>
      <c r="D12" s="256"/>
      <c r="E12" s="43"/>
      <c r="F12" s="34">
        <f>SUM(F7:F11)</f>
        <v>9000</v>
      </c>
      <c r="G12" s="43"/>
    </row>
  </sheetData>
  <mergeCells count="6">
    <mergeCell ref="A12:D12"/>
    <mergeCell ref="B1:G1"/>
    <mergeCell ref="B2:G2"/>
    <mergeCell ref="A4:G4"/>
    <mergeCell ref="A3:G3"/>
    <mergeCell ref="A5:G5"/>
  </mergeCells>
  <pageMargins left="1" right="0.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zoomScale="90" zoomScaleNormal="90" workbookViewId="0">
      <selection activeCell="J11" sqref="J11"/>
    </sheetView>
  </sheetViews>
  <sheetFormatPr defaultColWidth="11" defaultRowHeight="15.75" customHeight="1"/>
  <cols>
    <col min="1" max="1" width="9.125" style="1" customWidth="1"/>
    <col min="2" max="2" width="15.125" customWidth="1"/>
    <col min="3" max="3" width="21.5" customWidth="1"/>
    <col min="4" max="4" width="13.375" customWidth="1"/>
    <col min="5" max="5" width="12.125" customWidth="1"/>
    <col min="6" max="6" width="25.5" customWidth="1"/>
    <col min="7" max="8" width="13.875" customWidth="1"/>
    <col min="9" max="9" width="12.125" customWidth="1"/>
    <col min="10" max="10" width="15.625" customWidth="1"/>
    <col min="11" max="12" width="12.625" customWidth="1"/>
    <col min="13" max="13" width="12" style="22" customWidth="1"/>
    <col min="14" max="14" width="10.625" customWidth="1"/>
    <col min="15" max="15" width="12.125" customWidth="1"/>
    <col min="16" max="16" width="11.125" customWidth="1"/>
    <col min="17" max="17" width="9" customWidth="1"/>
    <col min="18" max="18" width="14.625" customWidth="1"/>
    <col min="19" max="19" width="9" customWidth="1"/>
    <col min="20" max="20" width="9.125" customWidth="1"/>
    <col min="21" max="21" width="10" customWidth="1"/>
    <col min="22" max="22" width="9.875" customWidth="1"/>
    <col min="23" max="23" width="10.125" customWidth="1"/>
  </cols>
  <sheetData>
    <row r="1" spans="1:24">
      <c r="B1" s="252" t="s">
        <v>0</v>
      </c>
      <c r="C1" s="252"/>
      <c r="D1" s="252"/>
      <c r="E1" s="252"/>
      <c r="F1" s="252"/>
      <c r="G1" s="252"/>
      <c r="H1" s="252"/>
      <c r="I1" s="252"/>
      <c r="J1" s="252"/>
      <c r="K1" s="252"/>
      <c r="L1" s="252"/>
      <c r="M1" s="252"/>
      <c r="N1" s="252"/>
      <c r="O1" s="252"/>
      <c r="P1" s="252"/>
    </row>
    <row r="2" spans="1:24">
      <c r="B2" s="252" t="s">
        <v>1</v>
      </c>
      <c r="C2" s="252"/>
      <c r="D2" s="252"/>
      <c r="E2" s="252"/>
      <c r="F2" s="252"/>
      <c r="G2" s="252"/>
      <c r="H2" s="252"/>
      <c r="I2" s="252"/>
      <c r="J2" s="252"/>
      <c r="K2" s="252"/>
      <c r="L2" s="252"/>
      <c r="M2" s="252"/>
      <c r="N2" s="252"/>
      <c r="O2" s="252"/>
      <c r="P2" s="252"/>
    </row>
    <row r="3" spans="1:24">
      <c r="A3" s="33" t="s">
        <v>2</v>
      </c>
      <c r="B3" s="33" t="s">
        <v>588</v>
      </c>
      <c r="C3" s="33"/>
      <c r="D3" s="33"/>
      <c r="E3" s="33"/>
      <c r="F3" s="33"/>
      <c r="G3" s="33"/>
      <c r="H3" s="33"/>
      <c r="I3" s="33"/>
      <c r="J3" s="33"/>
      <c r="K3" s="33"/>
      <c r="L3" s="33"/>
      <c r="M3" s="33"/>
      <c r="N3" s="33"/>
      <c r="O3" s="33"/>
      <c r="P3" s="33"/>
      <c r="Q3" s="33"/>
      <c r="R3" s="33"/>
      <c r="S3" s="33"/>
      <c r="T3" s="33"/>
      <c r="U3" s="33"/>
      <c r="V3" s="33"/>
      <c r="W3" s="33"/>
    </row>
    <row r="4" spans="1:24" ht="18.75" customHeight="1">
      <c r="A4" s="254" t="s">
        <v>3</v>
      </c>
      <c r="B4" s="254"/>
      <c r="C4" s="254"/>
      <c r="D4" s="254"/>
      <c r="E4" s="254"/>
      <c r="F4" s="254"/>
      <c r="G4" s="254"/>
      <c r="H4" s="254"/>
      <c r="I4" s="254"/>
      <c r="J4" s="254"/>
      <c r="K4" s="254"/>
      <c r="L4" s="254"/>
      <c r="M4" s="254"/>
      <c r="N4" s="254"/>
      <c r="O4" s="254"/>
      <c r="P4" s="254"/>
      <c r="Q4" s="254"/>
      <c r="R4" s="254"/>
      <c r="S4" s="254"/>
      <c r="T4" s="254"/>
      <c r="U4" s="28"/>
      <c r="V4" s="28"/>
      <c r="W4" s="28"/>
    </row>
    <row r="5" spans="1:24" s="5" customFormat="1" ht="32.1" customHeight="1">
      <c r="A5" s="253" t="s">
        <v>4</v>
      </c>
      <c r="B5" s="253"/>
      <c r="C5" s="253"/>
      <c r="D5" s="253"/>
      <c r="E5" s="253"/>
      <c r="F5" s="253"/>
      <c r="G5" s="253"/>
      <c r="H5" s="253"/>
      <c r="I5" s="253"/>
      <c r="J5" s="253"/>
      <c r="K5" s="253"/>
      <c r="L5" s="253"/>
      <c r="M5" s="253"/>
      <c r="N5" s="253"/>
      <c r="O5" s="253"/>
      <c r="P5" s="253"/>
      <c r="Q5" s="253"/>
      <c r="R5" s="253"/>
      <c r="S5" s="253" t="s">
        <v>5</v>
      </c>
      <c r="T5" s="253"/>
      <c r="U5" s="253"/>
      <c r="V5" s="253"/>
      <c r="W5" s="253"/>
    </row>
    <row r="6" spans="1:24" s="2" customFormat="1" ht="72">
      <c r="A6" s="16" t="s">
        <v>6</v>
      </c>
      <c r="B6" s="17" t="s">
        <v>7</v>
      </c>
      <c r="C6" s="17" t="s">
        <v>8</v>
      </c>
      <c r="D6" s="17" t="s">
        <v>9</v>
      </c>
      <c r="E6" s="17" t="s">
        <v>10</v>
      </c>
      <c r="F6" s="17" t="s">
        <v>11</v>
      </c>
      <c r="G6" s="17" t="s">
        <v>12</v>
      </c>
      <c r="H6" s="17" t="s">
        <v>13</v>
      </c>
      <c r="I6" s="16" t="s">
        <v>14</v>
      </c>
      <c r="J6" s="17" t="s">
        <v>15</v>
      </c>
      <c r="K6" s="16" t="s">
        <v>16</v>
      </c>
      <c r="L6" s="16" t="s">
        <v>17</v>
      </c>
      <c r="M6" s="20" t="s">
        <v>18</v>
      </c>
      <c r="N6" s="16" t="s">
        <v>19</v>
      </c>
      <c r="O6" s="18" t="s">
        <v>20</v>
      </c>
      <c r="P6" s="16" t="s">
        <v>21</v>
      </c>
      <c r="Q6" s="16" t="s">
        <v>22</v>
      </c>
      <c r="R6" s="16" t="s">
        <v>23</v>
      </c>
      <c r="S6" s="27" t="s">
        <v>24</v>
      </c>
      <c r="T6" s="27" t="s">
        <v>25</v>
      </c>
      <c r="U6" s="27" t="s">
        <v>26</v>
      </c>
      <c r="V6" s="27" t="s">
        <v>27</v>
      </c>
      <c r="W6" s="27" t="s">
        <v>28</v>
      </c>
      <c r="X6" s="3"/>
    </row>
    <row r="7" spans="1:24" s="5" customFormat="1" ht="24">
      <c r="A7" s="4" t="s">
        <v>589</v>
      </c>
      <c r="B7" s="12" t="s">
        <v>590</v>
      </c>
      <c r="C7" s="12" t="s">
        <v>49</v>
      </c>
      <c r="D7" s="12" t="s">
        <v>591</v>
      </c>
      <c r="E7" s="12" t="s">
        <v>61</v>
      </c>
      <c r="F7" s="12" t="s">
        <v>592</v>
      </c>
      <c r="G7" s="12" t="s">
        <v>81</v>
      </c>
      <c r="H7" s="12">
        <v>1</v>
      </c>
      <c r="I7" s="12" t="s">
        <v>63</v>
      </c>
      <c r="J7" s="6" t="s">
        <v>91</v>
      </c>
      <c r="K7" s="7">
        <v>1</v>
      </c>
      <c r="L7" s="7" t="s">
        <v>593</v>
      </c>
      <c r="M7" s="116">
        <v>7475</v>
      </c>
      <c r="N7" s="4">
        <v>2</v>
      </c>
      <c r="O7" s="10">
        <f>(M7*N7)</f>
        <v>14950</v>
      </c>
      <c r="P7" s="10">
        <v>0</v>
      </c>
      <c r="Q7" s="10" t="s">
        <v>594</v>
      </c>
      <c r="R7" s="11">
        <f>SUM(O7,P7,Q7)</f>
        <v>14950</v>
      </c>
      <c r="S7" s="23"/>
      <c r="T7" s="24"/>
      <c r="U7" s="25" t="s">
        <v>795</v>
      </c>
      <c r="V7" s="25" t="s">
        <v>795</v>
      </c>
      <c r="W7" s="26"/>
    </row>
    <row r="8" spans="1:24" s="5" customFormat="1" ht="24">
      <c r="A8" s="4" t="s">
        <v>589</v>
      </c>
      <c r="B8" s="12" t="s">
        <v>595</v>
      </c>
      <c r="C8" s="12" t="s">
        <v>49</v>
      </c>
      <c r="D8" s="12" t="s">
        <v>591</v>
      </c>
      <c r="E8" s="12" t="s">
        <v>61</v>
      </c>
      <c r="F8" s="12" t="s">
        <v>596</v>
      </c>
      <c r="G8" s="12" t="s">
        <v>81</v>
      </c>
      <c r="H8" s="12">
        <v>1</v>
      </c>
      <c r="I8" s="12" t="s">
        <v>63</v>
      </c>
      <c r="J8" s="6" t="s">
        <v>91</v>
      </c>
      <c r="K8" s="7">
        <v>1</v>
      </c>
      <c r="L8" s="7" t="s">
        <v>593</v>
      </c>
      <c r="M8" s="116">
        <v>2500</v>
      </c>
      <c r="N8" s="4">
        <v>2</v>
      </c>
      <c r="O8" s="10">
        <f t="shared" ref="O8:O17" si="0">(M8*N8)</f>
        <v>5000</v>
      </c>
      <c r="P8" s="10">
        <v>0</v>
      </c>
      <c r="Q8" s="10" t="s">
        <v>594</v>
      </c>
      <c r="R8" s="11">
        <f t="shared" ref="R8:R22" si="1">SUM(O8,P8,Q8)</f>
        <v>5000</v>
      </c>
      <c r="S8" s="23"/>
      <c r="T8" s="24"/>
      <c r="U8" s="25" t="s">
        <v>795</v>
      </c>
      <c r="V8" s="25" t="s">
        <v>795</v>
      </c>
      <c r="W8" s="26"/>
    </row>
    <row r="9" spans="1:24" s="5" customFormat="1" ht="24">
      <c r="A9" s="4" t="s">
        <v>589</v>
      </c>
      <c r="B9" s="13" t="s">
        <v>597</v>
      </c>
      <c r="C9" s="13" t="s">
        <v>49</v>
      </c>
      <c r="D9" s="13" t="s">
        <v>51</v>
      </c>
      <c r="E9" s="13" t="s">
        <v>61</v>
      </c>
      <c r="F9" s="52" t="s">
        <v>598</v>
      </c>
      <c r="G9" s="12" t="s">
        <v>81</v>
      </c>
      <c r="H9" s="13">
        <v>2</v>
      </c>
      <c r="I9" s="13" t="s">
        <v>56</v>
      </c>
      <c r="J9" s="6" t="s">
        <v>91</v>
      </c>
      <c r="K9" s="7">
        <v>10</v>
      </c>
      <c r="L9" s="7" t="s">
        <v>593</v>
      </c>
      <c r="M9" s="21">
        <v>240</v>
      </c>
      <c r="N9" s="8">
        <v>12</v>
      </c>
      <c r="O9" s="10">
        <f t="shared" si="0"/>
        <v>2880</v>
      </c>
      <c r="P9" s="10">
        <f t="shared" ref="P9:P22" si="2">(O9*0.09125)</f>
        <v>262.8</v>
      </c>
      <c r="Q9" s="10" t="s">
        <v>599</v>
      </c>
      <c r="R9" s="11">
        <f t="shared" si="1"/>
        <v>3142.8</v>
      </c>
      <c r="S9" s="23"/>
      <c r="T9" s="24"/>
      <c r="U9" s="25" t="s">
        <v>795</v>
      </c>
      <c r="V9" s="25"/>
      <c r="W9" s="26"/>
    </row>
    <row r="10" spans="1:24" s="2" customFormat="1" ht="42" customHeight="1">
      <c r="A10" s="4" t="s">
        <v>589</v>
      </c>
      <c r="B10" s="52" t="s">
        <v>600</v>
      </c>
      <c r="C10" s="13" t="s">
        <v>49</v>
      </c>
      <c r="D10" s="13" t="s">
        <v>111</v>
      </c>
      <c r="E10" s="13" t="s">
        <v>61</v>
      </c>
      <c r="F10" s="52" t="s">
        <v>601</v>
      </c>
      <c r="G10" s="13" t="s">
        <v>602</v>
      </c>
      <c r="H10" s="13">
        <v>2</v>
      </c>
      <c r="I10" s="13" t="s">
        <v>63</v>
      </c>
      <c r="J10" s="6" t="s">
        <v>91</v>
      </c>
      <c r="K10" s="7">
        <v>30</v>
      </c>
      <c r="L10" s="7" t="s">
        <v>593</v>
      </c>
      <c r="M10" s="21">
        <v>1779.46</v>
      </c>
      <c r="N10" s="8">
        <v>10</v>
      </c>
      <c r="O10" s="10">
        <f t="shared" si="0"/>
        <v>17794.599999999999</v>
      </c>
      <c r="P10" s="10">
        <f t="shared" si="2"/>
        <v>1623.7572499999999</v>
      </c>
      <c r="Q10" s="44" t="s">
        <v>599</v>
      </c>
      <c r="R10" s="11">
        <f t="shared" si="1"/>
        <v>19418.357249999997</v>
      </c>
      <c r="S10" s="23"/>
      <c r="T10" s="4"/>
      <c r="U10" s="25" t="s">
        <v>795</v>
      </c>
      <c r="V10" s="4"/>
      <c r="W10" s="26"/>
    </row>
    <row r="11" spans="1:24" s="2" customFormat="1" ht="68.099999999999994" customHeight="1">
      <c r="A11" s="4" t="s">
        <v>589</v>
      </c>
      <c r="B11" s="12" t="s">
        <v>603</v>
      </c>
      <c r="C11" s="13" t="s">
        <v>49</v>
      </c>
      <c r="D11" s="13" t="s">
        <v>111</v>
      </c>
      <c r="E11" s="13" t="s">
        <v>61</v>
      </c>
      <c r="F11" s="52" t="s">
        <v>604</v>
      </c>
      <c r="G11" s="12" t="s">
        <v>81</v>
      </c>
      <c r="H11" s="13">
        <v>2</v>
      </c>
      <c r="I11" s="13" t="s">
        <v>56</v>
      </c>
      <c r="J11" s="6" t="s">
        <v>91</v>
      </c>
      <c r="K11" s="7">
        <v>5</v>
      </c>
      <c r="L11" s="7" t="s">
        <v>593</v>
      </c>
      <c r="M11" s="21">
        <v>2995</v>
      </c>
      <c r="N11" s="8">
        <v>1</v>
      </c>
      <c r="O11" s="10">
        <f t="shared" si="0"/>
        <v>2995</v>
      </c>
      <c r="P11" s="10">
        <f t="shared" si="2"/>
        <v>273.29374999999999</v>
      </c>
      <c r="Q11" s="10">
        <v>50</v>
      </c>
      <c r="R11" s="11">
        <f t="shared" si="1"/>
        <v>3318.2937499999998</v>
      </c>
      <c r="S11" s="23"/>
      <c r="T11" s="4"/>
      <c r="U11" s="25"/>
      <c r="V11" s="4" t="s">
        <v>795</v>
      </c>
      <c r="W11" s="26"/>
    </row>
    <row r="12" spans="1:24" s="2" customFormat="1" ht="45.95" customHeight="1">
      <c r="A12" s="4" t="s">
        <v>589</v>
      </c>
      <c r="B12" s="52" t="s">
        <v>605</v>
      </c>
      <c r="C12" s="13" t="s">
        <v>49</v>
      </c>
      <c r="D12" s="13" t="s">
        <v>111</v>
      </c>
      <c r="E12" s="13" t="s">
        <v>61</v>
      </c>
      <c r="F12" s="52" t="s">
        <v>606</v>
      </c>
      <c r="G12" s="13" t="s">
        <v>602</v>
      </c>
      <c r="H12" s="13">
        <v>2</v>
      </c>
      <c r="I12" s="13" t="s">
        <v>56</v>
      </c>
      <c r="J12" s="6" t="s">
        <v>91</v>
      </c>
      <c r="K12" s="7">
        <v>30</v>
      </c>
      <c r="L12" s="7" t="s">
        <v>593</v>
      </c>
      <c r="M12" s="21">
        <v>10403</v>
      </c>
      <c r="N12" s="8">
        <v>1</v>
      </c>
      <c r="O12" s="10">
        <f t="shared" si="0"/>
        <v>10403</v>
      </c>
      <c r="P12" s="10">
        <f t="shared" si="2"/>
        <v>949.27374999999995</v>
      </c>
      <c r="Q12" s="10">
        <v>600</v>
      </c>
      <c r="R12" s="11">
        <f t="shared" si="1"/>
        <v>11952.27375</v>
      </c>
      <c r="S12" s="23"/>
      <c r="T12" s="4"/>
      <c r="U12" s="25" t="s">
        <v>795</v>
      </c>
      <c r="V12" s="4"/>
      <c r="W12" s="26"/>
    </row>
    <row r="13" spans="1:24" s="2" customFormat="1" ht="54" customHeight="1">
      <c r="A13" s="4" t="s">
        <v>589</v>
      </c>
      <c r="B13" s="52" t="s">
        <v>607</v>
      </c>
      <c r="C13" s="13" t="s">
        <v>49</v>
      </c>
      <c r="D13" s="13" t="s">
        <v>111</v>
      </c>
      <c r="E13" s="13" t="s">
        <v>61</v>
      </c>
      <c r="F13" s="52" t="s">
        <v>608</v>
      </c>
      <c r="G13" s="13" t="s">
        <v>602</v>
      </c>
      <c r="H13" s="13">
        <v>2</v>
      </c>
      <c r="I13" s="13" t="s">
        <v>63</v>
      </c>
      <c r="J13" s="6" t="s">
        <v>91</v>
      </c>
      <c r="K13" s="7">
        <v>5</v>
      </c>
      <c r="L13" s="7" t="s">
        <v>593</v>
      </c>
      <c r="M13" s="21">
        <v>220</v>
      </c>
      <c r="N13" s="8">
        <v>5</v>
      </c>
      <c r="O13" s="10">
        <f t="shared" si="0"/>
        <v>1100</v>
      </c>
      <c r="P13" s="10">
        <f t="shared" si="2"/>
        <v>100.375</v>
      </c>
      <c r="Q13" s="10">
        <v>61.02</v>
      </c>
      <c r="R13" s="11">
        <f t="shared" si="1"/>
        <v>1261.395</v>
      </c>
      <c r="S13" s="23"/>
      <c r="T13" s="4"/>
      <c r="U13" s="25" t="s">
        <v>795</v>
      </c>
      <c r="V13" s="4"/>
      <c r="W13" s="26"/>
    </row>
    <row r="14" spans="1:24" s="2" customFormat="1" ht="27" customHeight="1">
      <c r="A14" s="4" t="s">
        <v>589</v>
      </c>
      <c r="B14" s="52" t="s">
        <v>609</v>
      </c>
      <c r="C14" s="13" t="s">
        <v>49</v>
      </c>
      <c r="D14" s="13" t="s">
        <v>111</v>
      </c>
      <c r="E14" s="13" t="s">
        <v>61</v>
      </c>
      <c r="F14" s="52" t="s">
        <v>610</v>
      </c>
      <c r="G14" s="13" t="s">
        <v>81</v>
      </c>
      <c r="H14" s="13">
        <v>2</v>
      </c>
      <c r="I14" s="13" t="s">
        <v>56</v>
      </c>
      <c r="J14" s="6" t="s">
        <v>91</v>
      </c>
      <c r="K14" s="7">
        <v>15</v>
      </c>
      <c r="L14" s="7" t="s">
        <v>593</v>
      </c>
      <c r="M14" s="21">
        <v>50000</v>
      </c>
      <c r="N14" s="8">
        <v>1</v>
      </c>
      <c r="O14" s="10">
        <f t="shared" si="0"/>
        <v>50000</v>
      </c>
      <c r="P14" s="10">
        <f t="shared" si="2"/>
        <v>4562.5</v>
      </c>
      <c r="Q14" s="10">
        <v>750</v>
      </c>
      <c r="R14" s="11">
        <f t="shared" si="1"/>
        <v>55312.5</v>
      </c>
      <c r="S14" s="23"/>
      <c r="T14" s="4"/>
      <c r="U14" s="25" t="s">
        <v>795</v>
      </c>
      <c r="V14" s="4" t="s">
        <v>795</v>
      </c>
      <c r="W14" s="26"/>
    </row>
    <row r="15" spans="1:24" s="2" customFormat="1" ht="27" customHeight="1">
      <c r="A15" s="4" t="s">
        <v>589</v>
      </c>
      <c r="B15" s="52" t="s">
        <v>611</v>
      </c>
      <c r="C15" s="13" t="s">
        <v>49</v>
      </c>
      <c r="D15" s="13" t="s">
        <v>111</v>
      </c>
      <c r="E15" s="13" t="s">
        <v>61</v>
      </c>
      <c r="F15" s="52" t="s">
        <v>612</v>
      </c>
      <c r="G15" s="13" t="s">
        <v>81</v>
      </c>
      <c r="H15" s="13">
        <v>1</v>
      </c>
      <c r="I15" s="13" t="s">
        <v>56</v>
      </c>
      <c r="J15" s="6" t="s">
        <v>91</v>
      </c>
      <c r="K15" s="7">
        <v>30</v>
      </c>
      <c r="L15" s="7" t="s">
        <v>593</v>
      </c>
      <c r="M15" s="21">
        <v>399.2</v>
      </c>
      <c r="N15" s="8">
        <v>3</v>
      </c>
      <c r="O15" s="10">
        <f t="shared" si="0"/>
        <v>1197.5999999999999</v>
      </c>
      <c r="P15" s="10">
        <f t="shared" si="2"/>
        <v>109.28099999999999</v>
      </c>
      <c r="Q15" s="10">
        <v>20</v>
      </c>
      <c r="R15" s="11">
        <f t="shared" si="1"/>
        <v>1326.8809999999999</v>
      </c>
      <c r="S15" s="23"/>
      <c r="T15" s="4"/>
      <c r="U15" s="25" t="s">
        <v>795</v>
      </c>
      <c r="V15" s="4" t="s">
        <v>795</v>
      </c>
      <c r="W15" s="26"/>
    </row>
    <row r="16" spans="1:24" s="2" customFormat="1" ht="45.95" customHeight="1">
      <c r="A16" s="4" t="s">
        <v>589</v>
      </c>
      <c r="B16" s="52" t="s">
        <v>613</v>
      </c>
      <c r="C16" s="13" t="s">
        <v>49</v>
      </c>
      <c r="D16" s="13" t="s">
        <v>111</v>
      </c>
      <c r="E16" s="13" t="s">
        <v>61</v>
      </c>
      <c r="F16" s="52" t="s">
        <v>614</v>
      </c>
      <c r="G16" s="13" t="s">
        <v>81</v>
      </c>
      <c r="H16" s="13">
        <v>1</v>
      </c>
      <c r="I16" s="13" t="s">
        <v>63</v>
      </c>
      <c r="J16" s="6" t="s">
        <v>80</v>
      </c>
      <c r="K16" s="7">
        <v>25</v>
      </c>
      <c r="L16" s="7" t="s">
        <v>593</v>
      </c>
      <c r="M16" s="21">
        <v>854.99</v>
      </c>
      <c r="N16" s="8">
        <v>1</v>
      </c>
      <c r="O16" s="10">
        <f t="shared" si="0"/>
        <v>854.99</v>
      </c>
      <c r="P16" s="10">
        <f t="shared" si="2"/>
        <v>78.017837499999999</v>
      </c>
      <c r="Q16" s="10">
        <v>20</v>
      </c>
      <c r="R16" s="11">
        <f t="shared" si="1"/>
        <v>953.00783750000005</v>
      </c>
      <c r="S16" s="23"/>
      <c r="T16" s="4"/>
      <c r="U16" s="25" t="s">
        <v>795</v>
      </c>
      <c r="V16" s="4" t="s">
        <v>795</v>
      </c>
      <c r="W16" s="26"/>
    </row>
    <row r="17" spans="1:24" s="2" customFormat="1" ht="36.950000000000003" customHeight="1">
      <c r="A17" s="4" t="s">
        <v>589</v>
      </c>
      <c r="B17" s="52" t="s">
        <v>615</v>
      </c>
      <c r="C17" s="13" t="s">
        <v>49</v>
      </c>
      <c r="D17" s="13" t="s">
        <v>111</v>
      </c>
      <c r="E17" s="13" t="s">
        <v>61</v>
      </c>
      <c r="F17" s="52" t="s">
        <v>616</v>
      </c>
      <c r="G17" s="13" t="s">
        <v>81</v>
      </c>
      <c r="H17" s="13">
        <v>1</v>
      </c>
      <c r="I17" s="13" t="s">
        <v>56</v>
      </c>
      <c r="J17" s="6" t="s">
        <v>91</v>
      </c>
      <c r="K17" s="7">
        <v>30</v>
      </c>
      <c r="L17" s="7" t="s">
        <v>593</v>
      </c>
      <c r="M17" s="21">
        <v>139.99</v>
      </c>
      <c r="N17" s="8">
        <v>6</v>
      </c>
      <c r="O17" s="10">
        <f t="shared" si="0"/>
        <v>839.94</v>
      </c>
      <c r="P17" s="10">
        <f t="shared" si="2"/>
        <v>76.644525000000002</v>
      </c>
      <c r="Q17" s="10">
        <v>20</v>
      </c>
      <c r="R17" s="11">
        <f t="shared" si="1"/>
        <v>936.5845250000001</v>
      </c>
      <c r="S17" s="23"/>
      <c r="T17" s="4"/>
      <c r="U17" s="4" t="s">
        <v>795</v>
      </c>
      <c r="V17" s="4" t="s">
        <v>795</v>
      </c>
      <c r="W17" s="26"/>
    </row>
    <row r="18" spans="1:24" s="2" customFormat="1" ht="54" customHeight="1">
      <c r="A18" s="4" t="s">
        <v>589</v>
      </c>
      <c r="B18" s="52" t="s">
        <v>617</v>
      </c>
      <c r="C18" s="13" t="s">
        <v>49</v>
      </c>
      <c r="D18" s="13" t="s">
        <v>111</v>
      </c>
      <c r="E18" s="13" t="s">
        <v>61</v>
      </c>
      <c r="F18" s="52" t="s">
        <v>618</v>
      </c>
      <c r="G18" s="13" t="s">
        <v>81</v>
      </c>
      <c r="H18" s="13">
        <v>1</v>
      </c>
      <c r="I18" s="13" t="s">
        <v>63</v>
      </c>
      <c r="J18" s="6" t="s">
        <v>80</v>
      </c>
      <c r="K18" s="7">
        <v>10</v>
      </c>
      <c r="L18" s="7" t="s">
        <v>593</v>
      </c>
      <c r="M18" s="21">
        <v>267.99</v>
      </c>
      <c r="N18" s="8">
        <v>2</v>
      </c>
      <c r="O18" s="10">
        <f>M18*N18</f>
        <v>535.98</v>
      </c>
      <c r="P18" s="10">
        <f t="shared" si="2"/>
        <v>48.908175</v>
      </c>
      <c r="Q18" s="10">
        <v>20</v>
      </c>
      <c r="R18" s="11">
        <f t="shared" si="1"/>
        <v>604.88817500000005</v>
      </c>
      <c r="S18" s="23"/>
      <c r="T18" s="4"/>
      <c r="U18" s="4" t="s">
        <v>795</v>
      </c>
      <c r="V18" s="4" t="s">
        <v>795</v>
      </c>
      <c r="W18" s="26"/>
    </row>
    <row r="19" spans="1:24" s="2" customFormat="1" ht="65.099999999999994" customHeight="1">
      <c r="A19" s="4" t="s">
        <v>589</v>
      </c>
      <c r="B19" s="52" t="s">
        <v>619</v>
      </c>
      <c r="C19" s="13" t="s">
        <v>49</v>
      </c>
      <c r="D19" s="13" t="s">
        <v>111</v>
      </c>
      <c r="E19" s="13" t="s">
        <v>62</v>
      </c>
      <c r="F19" s="52" t="s">
        <v>620</v>
      </c>
      <c r="G19" s="13" t="s">
        <v>81</v>
      </c>
      <c r="H19" s="13">
        <v>1</v>
      </c>
      <c r="I19" s="13" t="s">
        <v>56</v>
      </c>
      <c r="J19" s="6" t="s">
        <v>91</v>
      </c>
      <c r="K19" s="7">
        <v>10</v>
      </c>
      <c r="L19" s="7" t="s">
        <v>593</v>
      </c>
      <c r="M19" s="21">
        <v>5556</v>
      </c>
      <c r="N19" s="8">
        <v>2</v>
      </c>
      <c r="O19" s="10">
        <f>M19*N19</f>
        <v>11112</v>
      </c>
      <c r="P19" s="10">
        <f t="shared" si="2"/>
        <v>1013.97</v>
      </c>
      <c r="Q19" s="10">
        <v>50</v>
      </c>
      <c r="R19" s="11">
        <f t="shared" si="1"/>
        <v>12175.97</v>
      </c>
      <c r="S19" s="23"/>
      <c r="T19" s="4"/>
      <c r="U19" s="4" t="s">
        <v>795</v>
      </c>
      <c r="V19" s="4" t="s">
        <v>795</v>
      </c>
      <c r="W19" s="26"/>
    </row>
    <row r="20" spans="1:24" s="2" customFormat="1" ht="27" customHeight="1">
      <c r="A20" s="4" t="s">
        <v>589</v>
      </c>
      <c r="B20" s="52" t="s">
        <v>621</v>
      </c>
      <c r="C20" s="13" t="s">
        <v>131</v>
      </c>
      <c r="D20" s="13" t="s">
        <v>622</v>
      </c>
      <c r="E20" s="13" t="s">
        <v>623</v>
      </c>
      <c r="F20" s="52" t="s">
        <v>624</v>
      </c>
      <c r="G20" s="13" t="s">
        <v>81</v>
      </c>
      <c r="H20" s="13">
        <v>2</v>
      </c>
      <c r="I20" s="13" t="s">
        <v>56</v>
      </c>
      <c r="J20" s="6" t="s">
        <v>91</v>
      </c>
      <c r="K20" s="7">
        <v>10</v>
      </c>
      <c r="L20" s="7" t="s">
        <v>593</v>
      </c>
      <c r="M20" s="21">
        <v>2000</v>
      </c>
      <c r="N20" s="8">
        <v>1</v>
      </c>
      <c r="O20" s="10">
        <f>M20*N20</f>
        <v>2000</v>
      </c>
      <c r="P20" s="10">
        <f t="shared" si="2"/>
        <v>182.5</v>
      </c>
      <c r="Q20" s="10">
        <v>0</v>
      </c>
      <c r="R20" s="11">
        <f t="shared" si="1"/>
        <v>2182.5</v>
      </c>
      <c r="S20" s="23"/>
      <c r="T20" s="4"/>
      <c r="U20" s="4" t="s">
        <v>795</v>
      </c>
      <c r="V20" s="4"/>
      <c r="W20" s="26"/>
    </row>
    <row r="21" spans="1:24" s="2" customFormat="1" ht="27" customHeight="1">
      <c r="A21" s="4" t="s">
        <v>589</v>
      </c>
      <c r="B21" s="52" t="s">
        <v>625</v>
      </c>
      <c r="C21" s="13" t="s">
        <v>49</v>
      </c>
      <c r="D21" s="13" t="s">
        <v>622</v>
      </c>
      <c r="E21" s="13" t="s">
        <v>61</v>
      </c>
      <c r="F21" s="52" t="s">
        <v>626</v>
      </c>
      <c r="G21" s="13" t="s">
        <v>81</v>
      </c>
      <c r="H21" s="13">
        <v>2</v>
      </c>
      <c r="I21" s="13" t="s">
        <v>63</v>
      </c>
      <c r="J21" s="6" t="s">
        <v>80</v>
      </c>
      <c r="K21" s="7">
        <v>2</v>
      </c>
      <c r="L21" s="7" t="s">
        <v>593</v>
      </c>
      <c r="M21" s="21">
        <v>500</v>
      </c>
      <c r="N21" s="8">
        <v>2</v>
      </c>
      <c r="O21" s="10">
        <f>M21*N21</f>
        <v>1000</v>
      </c>
      <c r="P21" s="10">
        <f t="shared" si="2"/>
        <v>91.25</v>
      </c>
      <c r="Q21" s="10">
        <v>0</v>
      </c>
      <c r="R21" s="11">
        <f t="shared" si="1"/>
        <v>1091.25</v>
      </c>
      <c r="S21" s="23"/>
      <c r="T21" s="4"/>
      <c r="U21" s="4" t="s">
        <v>795</v>
      </c>
      <c r="V21" s="4"/>
      <c r="W21" s="26"/>
    </row>
    <row r="22" spans="1:24" s="2" customFormat="1" ht="60" customHeight="1">
      <c r="A22" s="4" t="s">
        <v>589</v>
      </c>
      <c r="B22" s="52" t="s">
        <v>627</v>
      </c>
      <c r="C22" s="13" t="s">
        <v>628</v>
      </c>
      <c r="D22" s="13" t="s">
        <v>622</v>
      </c>
      <c r="E22" s="13" t="s">
        <v>623</v>
      </c>
      <c r="F22" s="52" t="s">
        <v>629</v>
      </c>
      <c r="G22" s="13" t="s">
        <v>81</v>
      </c>
      <c r="H22" s="13">
        <v>2</v>
      </c>
      <c r="I22" s="13" t="s">
        <v>630</v>
      </c>
      <c r="J22" s="6" t="s">
        <v>91</v>
      </c>
      <c r="K22" s="7">
        <v>3</v>
      </c>
      <c r="L22" s="7" t="s">
        <v>593</v>
      </c>
      <c r="M22" s="21">
        <v>76.209999999999994</v>
      </c>
      <c r="N22" s="8">
        <v>6</v>
      </c>
      <c r="O22" s="10">
        <v>457.26</v>
      </c>
      <c r="P22" s="10">
        <f t="shared" si="2"/>
        <v>41.724975000000001</v>
      </c>
      <c r="Q22" s="10">
        <v>0</v>
      </c>
      <c r="R22" s="11">
        <f t="shared" si="1"/>
        <v>498.98497499999996</v>
      </c>
      <c r="S22" s="23"/>
      <c r="T22" s="4"/>
      <c r="U22" s="4" t="s">
        <v>795</v>
      </c>
      <c r="V22" s="4"/>
      <c r="W22" s="26"/>
    </row>
    <row r="23" spans="1:24" s="2" customFormat="1" ht="32.1" customHeight="1">
      <c r="A23" s="4" t="s">
        <v>589</v>
      </c>
      <c r="B23" s="52" t="s">
        <v>631</v>
      </c>
      <c r="C23" s="13" t="s">
        <v>628</v>
      </c>
      <c r="D23" s="13" t="s">
        <v>111</v>
      </c>
      <c r="E23" s="13" t="s">
        <v>623</v>
      </c>
      <c r="F23" s="52" t="s">
        <v>632</v>
      </c>
      <c r="G23" s="13" t="s">
        <v>81</v>
      </c>
      <c r="H23" s="13">
        <v>1</v>
      </c>
      <c r="I23" s="13" t="s">
        <v>63</v>
      </c>
      <c r="J23" s="6" t="s">
        <v>80</v>
      </c>
      <c r="K23" s="7">
        <v>15</v>
      </c>
      <c r="L23" s="7" t="s">
        <v>593</v>
      </c>
      <c r="M23" s="21">
        <v>1820.86</v>
      </c>
      <c r="N23" s="8">
        <v>1</v>
      </c>
      <c r="O23" s="10">
        <f t="shared" ref="O23:O28" si="3">M23*N23</f>
        <v>1820.86</v>
      </c>
      <c r="P23" s="10">
        <f>O23*9.125%</f>
        <v>166.15347499999999</v>
      </c>
      <c r="Q23" s="10">
        <v>75</v>
      </c>
      <c r="R23" s="11">
        <f t="shared" ref="R23:R28" si="4">O23+P23+Q23</f>
        <v>2062.0134749999997</v>
      </c>
      <c r="S23" s="23"/>
      <c r="T23" s="4"/>
      <c r="U23" s="4" t="s">
        <v>795</v>
      </c>
      <c r="V23" s="4"/>
      <c r="W23" s="26"/>
    </row>
    <row r="24" spans="1:24" s="2" customFormat="1" ht="66" customHeight="1">
      <c r="A24" s="4" t="s">
        <v>589</v>
      </c>
      <c r="B24" s="52" t="s">
        <v>633</v>
      </c>
      <c r="C24" s="13" t="s">
        <v>49</v>
      </c>
      <c r="D24" s="13" t="s">
        <v>634</v>
      </c>
      <c r="E24" s="13" t="s">
        <v>61</v>
      </c>
      <c r="F24" s="52" t="s">
        <v>635</v>
      </c>
      <c r="G24" s="13" t="s">
        <v>602</v>
      </c>
      <c r="H24" s="13">
        <v>1</v>
      </c>
      <c r="I24" s="13" t="s">
        <v>63</v>
      </c>
      <c r="J24" s="6" t="s">
        <v>80</v>
      </c>
      <c r="K24" s="7">
        <v>1</v>
      </c>
      <c r="L24" s="7" t="s">
        <v>593</v>
      </c>
      <c r="M24" s="21">
        <v>350</v>
      </c>
      <c r="N24" s="8">
        <v>2</v>
      </c>
      <c r="O24" s="10">
        <f t="shared" si="3"/>
        <v>700</v>
      </c>
      <c r="P24" s="10">
        <f>O24*9.125%</f>
        <v>63.875</v>
      </c>
      <c r="Q24" s="10">
        <v>50</v>
      </c>
      <c r="R24" s="11">
        <f t="shared" si="4"/>
        <v>813.875</v>
      </c>
      <c r="S24" s="4"/>
      <c r="T24" s="4"/>
      <c r="U24" s="4" t="s">
        <v>795</v>
      </c>
      <c r="V24" s="38"/>
      <c r="W24" s="26"/>
    </row>
    <row r="25" spans="1:24" s="2" customFormat="1" ht="27" customHeight="1">
      <c r="A25" s="4" t="s">
        <v>589</v>
      </c>
      <c r="B25" s="52" t="s">
        <v>636</v>
      </c>
      <c r="C25" s="13" t="s">
        <v>49</v>
      </c>
      <c r="D25" s="13" t="s">
        <v>637</v>
      </c>
      <c r="E25" s="13" t="s">
        <v>61</v>
      </c>
      <c r="F25" s="52" t="s">
        <v>638</v>
      </c>
      <c r="G25" s="13" t="s">
        <v>81</v>
      </c>
      <c r="H25" s="13">
        <v>1</v>
      </c>
      <c r="I25" s="13" t="s">
        <v>63</v>
      </c>
      <c r="J25" s="6" t="s">
        <v>80</v>
      </c>
      <c r="K25" s="7">
        <v>1</v>
      </c>
      <c r="L25" s="7" t="s">
        <v>593</v>
      </c>
      <c r="M25" s="21">
        <v>2235</v>
      </c>
      <c r="N25" s="8">
        <v>1</v>
      </c>
      <c r="O25" s="10">
        <f t="shared" si="3"/>
        <v>2235</v>
      </c>
      <c r="P25" s="10">
        <v>0</v>
      </c>
      <c r="Q25" s="10">
        <v>0</v>
      </c>
      <c r="R25" s="11">
        <f t="shared" si="4"/>
        <v>2235</v>
      </c>
      <c r="S25" s="4"/>
      <c r="T25" s="4"/>
      <c r="U25" s="4"/>
      <c r="V25" s="38"/>
      <c r="W25" s="26"/>
    </row>
    <row r="26" spans="1:24" s="2" customFormat="1" ht="27" customHeight="1">
      <c r="A26" s="4" t="s">
        <v>589</v>
      </c>
      <c r="B26" s="52" t="s">
        <v>639</v>
      </c>
      <c r="C26" s="13" t="s">
        <v>49</v>
      </c>
      <c r="D26" s="13" t="s">
        <v>637</v>
      </c>
      <c r="E26" s="13" t="s">
        <v>61</v>
      </c>
      <c r="F26" s="52" t="s">
        <v>638</v>
      </c>
      <c r="G26" s="13" t="s">
        <v>81</v>
      </c>
      <c r="H26" s="13">
        <v>1</v>
      </c>
      <c r="I26" s="13" t="s">
        <v>63</v>
      </c>
      <c r="J26" s="6" t="s">
        <v>80</v>
      </c>
      <c r="K26" s="7">
        <v>1</v>
      </c>
      <c r="L26" s="7" t="s">
        <v>593</v>
      </c>
      <c r="M26" s="21">
        <v>1210</v>
      </c>
      <c r="N26" s="8">
        <v>1</v>
      </c>
      <c r="O26" s="10">
        <f t="shared" si="3"/>
        <v>1210</v>
      </c>
      <c r="P26" s="10">
        <v>0</v>
      </c>
      <c r="Q26" s="10">
        <v>0</v>
      </c>
      <c r="R26" s="11">
        <f t="shared" si="4"/>
        <v>1210</v>
      </c>
      <c r="S26" s="4"/>
      <c r="T26" s="4"/>
      <c r="U26" s="4"/>
      <c r="V26" s="38"/>
      <c r="W26" s="26"/>
    </row>
    <row r="27" spans="1:24" s="2" customFormat="1" ht="27" customHeight="1">
      <c r="A27" s="4" t="s">
        <v>589</v>
      </c>
      <c r="B27" s="52" t="s">
        <v>640</v>
      </c>
      <c r="C27" s="13" t="s">
        <v>49</v>
      </c>
      <c r="D27" s="13" t="s">
        <v>637</v>
      </c>
      <c r="E27" s="13" t="s">
        <v>61</v>
      </c>
      <c r="F27" s="52" t="s">
        <v>641</v>
      </c>
      <c r="G27" s="13" t="s">
        <v>81</v>
      </c>
      <c r="H27" s="13">
        <v>1</v>
      </c>
      <c r="I27" s="13" t="s">
        <v>63</v>
      </c>
      <c r="J27" s="6" t="s">
        <v>80</v>
      </c>
      <c r="K27" s="7">
        <v>1</v>
      </c>
      <c r="L27" s="7" t="s">
        <v>593</v>
      </c>
      <c r="M27" s="21">
        <v>900</v>
      </c>
      <c r="N27" s="8">
        <v>1</v>
      </c>
      <c r="O27" s="10">
        <f t="shared" si="3"/>
        <v>900</v>
      </c>
      <c r="P27" s="10">
        <v>0</v>
      </c>
      <c r="Q27" s="10">
        <v>0</v>
      </c>
      <c r="R27" s="11">
        <f t="shared" si="4"/>
        <v>900</v>
      </c>
      <c r="S27" s="4"/>
      <c r="T27" s="4"/>
      <c r="U27" s="4"/>
      <c r="V27" s="38"/>
      <c r="W27" s="26"/>
    </row>
    <row r="28" spans="1:24" s="2" customFormat="1" ht="38.1" customHeight="1">
      <c r="A28" s="4" t="s">
        <v>589</v>
      </c>
      <c r="B28" s="52" t="s">
        <v>642</v>
      </c>
      <c r="C28" s="13" t="s">
        <v>49</v>
      </c>
      <c r="D28" s="13" t="s">
        <v>637</v>
      </c>
      <c r="E28" s="13" t="s">
        <v>61</v>
      </c>
      <c r="F28" s="52" t="s">
        <v>643</v>
      </c>
      <c r="G28" s="13" t="s">
        <v>81</v>
      </c>
      <c r="H28" s="13">
        <v>1</v>
      </c>
      <c r="I28" s="13" t="s">
        <v>63</v>
      </c>
      <c r="J28" s="6" t="s">
        <v>80</v>
      </c>
      <c r="K28" s="7">
        <v>1</v>
      </c>
      <c r="L28" s="7" t="s">
        <v>593</v>
      </c>
      <c r="M28" s="21">
        <v>1200</v>
      </c>
      <c r="N28" s="8">
        <v>1</v>
      </c>
      <c r="O28" s="10">
        <f t="shared" si="3"/>
        <v>1200</v>
      </c>
      <c r="P28" s="10">
        <v>0</v>
      </c>
      <c r="Q28" s="10">
        <v>0</v>
      </c>
      <c r="R28" s="11">
        <f t="shared" si="4"/>
        <v>1200</v>
      </c>
      <c r="S28" s="4"/>
      <c r="T28" s="4"/>
      <c r="U28" s="4"/>
      <c r="V28" s="38"/>
      <c r="W28" s="26"/>
    </row>
    <row r="29" spans="1:24" s="5" customFormat="1" ht="54" customHeight="1">
      <c r="A29" s="4" t="s">
        <v>589</v>
      </c>
      <c r="B29" s="13" t="s">
        <v>644</v>
      </c>
      <c r="C29" s="13" t="s">
        <v>628</v>
      </c>
      <c r="D29" s="13" t="s">
        <v>622</v>
      </c>
      <c r="E29" s="13" t="s">
        <v>623</v>
      </c>
      <c r="F29" s="52" t="s">
        <v>645</v>
      </c>
      <c r="G29" s="13" t="s">
        <v>81</v>
      </c>
      <c r="H29" s="13">
        <v>2</v>
      </c>
      <c r="I29" s="13" t="s">
        <v>56</v>
      </c>
      <c r="J29" s="6" t="s">
        <v>91</v>
      </c>
      <c r="K29" s="7">
        <v>10</v>
      </c>
      <c r="L29" s="7" t="s">
        <v>593</v>
      </c>
      <c r="M29" s="21">
        <v>1950</v>
      </c>
      <c r="N29" s="8">
        <v>4</v>
      </c>
      <c r="O29" s="10">
        <f>(M29*N29)</f>
        <v>7800</v>
      </c>
      <c r="P29" s="10">
        <f>(O29*0.09125)</f>
        <v>711.75</v>
      </c>
      <c r="Q29" s="10">
        <v>100</v>
      </c>
      <c r="R29" s="11">
        <f>SUM(O29,P29,Q29)</f>
        <v>8611.75</v>
      </c>
      <c r="S29" s="4"/>
      <c r="T29" s="4"/>
      <c r="U29" s="4" t="s">
        <v>795</v>
      </c>
      <c r="V29" s="26" t="s">
        <v>795</v>
      </c>
      <c r="W29" s="26"/>
    </row>
    <row r="30" spans="1:24" s="2" customFormat="1" ht="51" customHeight="1">
      <c r="A30" s="4" t="s">
        <v>589</v>
      </c>
      <c r="B30" s="52" t="s">
        <v>646</v>
      </c>
      <c r="C30" s="13" t="s">
        <v>131</v>
      </c>
      <c r="D30" s="13" t="s">
        <v>622</v>
      </c>
      <c r="E30" s="13" t="s">
        <v>62</v>
      </c>
      <c r="F30" s="52" t="s">
        <v>647</v>
      </c>
      <c r="G30" s="13" t="s">
        <v>602</v>
      </c>
      <c r="H30" s="13">
        <v>1</v>
      </c>
      <c r="I30" s="13" t="s">
        <v>63</v>
      </c>
      <c r="J30" s="6" t="s">
        <v>80</v>
      </c>
      <c r="K30" s="7">
        <v>30</v>
      </c>
      <c r="L30" s="7" t="s">
        <v>593</v>
      </c>
      <c r="M30" s="21">
        <v>80000</v>
      </c>
      <c r="N30" s="8">
        <v>1</v>
      </c>
      <c r="O30" s="10">
        <f>M30*N30</f>
        <v>80000</v>
      </c>
      <c r="P30" s="10">
        <f>(O30*0.09125)</f>
        <v>7300</v>
      </c>
      <c r="Q30" s="10">
        <v>2000</v>
      </c>
      <c r="R30" s="11">
        <f>SUM(O30,P30,Q30)</f>
        <v>89300</v>
      </c>
      <c r="S30" s="4"/>
      <c r="T30" s="4"/>
      <c r="U30" s="4" t="s">
        <v>795</v>
      </c>
      <c r="V30" s="38" t="s">
        <v>795</v>
      </c>
      <c r="W30" s="26"/>
    </row>
    <row r="31" spans="1:24" s="2" customFormat="1" ht="51" customHeight="1">
      <c r="A31" s="117" t="s">
        <v>648</v>
      </c>
      <c r="B31" s="53" t="s">
        <v>649</v>
      </c>
      <c r="C31" s="12" t="s">
        <v>91</v>
      </c>
      <c r="D31" s="12" t="s">
        <v>111</v>
      </c>
      <c r="E31" s="12" t="s">
        <v>61</v>
      </c>
      <c r="F31" s="118" t="s">
        <v>650</v>
      </c>
      <c r="G31" s="12" t="s">
        <v>651</v>
      </c>
      <c r="H31" s="12" t="s">
        <v>202</v>
      </c>
      <c r="I31" s="117" t="s">
        <v>652</v>
      </c>
      <c r="J31" s="12" t="s">
        <v>91</v>
      </c>
      <c r="K31" s="117">
        <v>20</v>
      </c>
      <c r="L31" s="117" t="s">
        <v>653</v>
      </c>
      <c r="M31" s="119">
        <v>26050</v>
      </c>
      <c r="N31" s="117">
        <v>2</v>
      </c>
      <c r="O31" s="120">
        <v>52100</v>
      </c>
      <c r="P31" s="121">
        <v>4754</v>
      </c>
      <c r="Q31" s="121">
        <v>1000</v>
      </c>
      <c r="R31" s="121">
        <v>57854.12</v>
      </c>
      <c r="S31" s="117"/>
      <c r="T31" s="117"/>
      <c r="U31" s="117" t="s">
        <v>795</v>
      </c>
      <c r="V31" s="117" t="s">
        <v>795</v>
      </c>
      <c r="W31" s="117"/>
      <c r="X31" s="3"/>
    </row>
    <row r="32" spans="1:24" s="2" customFormat="1" ht="51" customHeight="1">
      <c r="A32" s="117" t="s">
        <v>648</v>
      </c>
      <c r="B32" s="53" t="s">
        <v>654</v>
      </c>
      <c r="C32" s="12" t="s">
        <v>91</v>
      </c>
      <c r="D32" s="12" t="s">
        <v>111</v>
      </c>
      <c r="E32" s="12" t="s">
        <v>61</v>
      </c>
      <c r="F32" s="118" t="s">
        <v>650</v>
      </c>
      <c r="G32" s="12" t="s">
        <v>651</v>
      </c>
      <c r="H32" s="12" t="s">
        <v>202</v>
      </c>
      <c r="I32" s="117" t="s">
        <v>91</v>
      </c>
      <c r="J32" s="12" t="s">
        <v>91</v>
      </c>
      <c r="K32" s="117">
        <v>10</v>
      </c>
      <c r="L32" s="117" t="s">
        <v>653</v>
      </c>
      <c r="M32" s="119">
        <v>10000</v>
      </c>
      <c r="N32" s="117">
        <v>1</v>
      </c>
      <c r="O32" s="120">
        <v>10000</v>
      </c>
      <c r="P32" s="121">
        <v>912.5</v>
      </c>
      <c r="Q32" s="121">
        <v>200</v>
      </c>
      <c r="R32" s="121">
        <v>11112.5</v>
      </c>
      <c r="S32" s="117"/>
      <c r="T32" s="117"/>
      <c r="U32" s="117" t="s">
        <v>795</v>
      </c>
      <c r="V32" s="117" t="s">
        <v>795</v>
      </c>
      <c r="W32" s="117"/>
      <c r="X32" s="3"/>
    </row>
    <row r="33" spans="1:24" s="2" customFormat="1" ht="51" customHeight="1">
      <c r="A33" s="117" t="s">
        <v>655</v>
      </c>
      <c r="B33" s="53" t="s">
        <v>656</v>
      </c>
      <c r="C33" s="12" t="s">
        <v>91</v>
      </c>
      <c r="D33" s="12" t="s">
        <v>111</v>
      </c>
      <c r="E33" s="12" t="s">
        <v>61</v>
      </c>
      <c r="F33" s="118" t="s">
        <v>650</v>
      </c>
      <c r="G33" s="12" t="s">
        <v>651</v>
      </c>
      <c r="H33" s="12" t="s">
        <v>202</v>
      </c>
      <c r="I33" s="117" t="s">
        <v>91</v>
      </c>
      <c r="J33" s="12" t="s">
        <v>91</v>
      </c>
      <c r="K33" s="117">
        <v>7</v>
      </c>
      <c r="L33" s="117" t="s">
        <v>653</v>
      </c>
      <c r="M33" s="119">
        <v>10000</v>
      </c>
      <c r="N33" s="117">
        <v>1</v>
      </c>
      <c r="O33" s="120">
        <v>45000</v>
      </c>
      <c r="P33" s="121">
        <v>4106.25</v>
      </c>
      <c r="Q33" s="121">
        <v>500</v>
      </c>
      <c r="R33" s="121">
        <v>49606.25</v>
      </c>
      <c r="S33" s="117"/>
      <c r="T33" s="117"/>
      <c r="U33" s="117" t="s">
        <v>795</v>
      </c>
      <c r="V33" s="117" t="s">
        <v>795</v>
      </c>
      <c r="W33" s="117"/>
      <c r="X33" s="3"/>
    </row>
    <row r="34" spans="1:24" s="2" customFormat="1" ht="51" customHeight="1">
      <c r="A34" s="117" t="s">
        <v>655</v>
      </c>
      <c r="B34" s="117" t="s">
        <v>657</v>
      </c>
      <c r="C34" s="12" t="s">
        <v>91</v>
      </c>
      <c r="D34" s="12" t="s">
        <v>111</v>
      </c>
      <c r="E34" s="12" t="s">
        <v>61</v>
      </c>
      <c r="F34" s="118" t="s">
        <v>650</v>
      </c>
      <c r="G34" s="12" t="s">
        <v>651</v>
      </c>
      <c r="H34" s="12" t="s">
        <v>202</v>
      </c>
      <c r="I34" s="117" t="s">
        <v>652</v>
      </c>
      <c r="J34" s="12" t="s">
        <v>91</v>
      </c>
      <c r="K34" s="117">
        <v>10</v>
      </c>
      <c r="L34" s="117" t="s">
        <v>653</v>
      </c>
      <c r="M34" s="119">
        <v>5000</v>
      </c>
      <c r="N34" s="117">
        <v>1</v>
      </c>
      <c r="O34" s="120">
        <v>5000</v>
      </c>
      <c r="P34" s="121">
        <v>456.25</v>
      </c>
      <c r="Q34" s="121">
        <v>200</v>
      </c>
      <c r="R34" s="121">
        <v>5656.25</v>
      </c>
      <c r="S34" s="117"/>
      <c r="T34" s="117"/>
      <c r="U34" s="117" t="s">
        <v>795</v>
      </c>
      <c r="V34" s="117" t="s">
        <v>795</v>
      </c>
      <c r="W34" s="117"/>
      <c r="X34" s="3"/>
    </row>
    <row r="35" spans="1:24" s="2" customFormat="1" ht="51" customHeight="1">
      <c r="A35" s="117" t="s">
        <v>648</v>
      </c>
      <c r="B35" s="53" t="s">
        <v>658</v>
      </c>
      <c r="C35" s="12" t="s">
        <v>91</v>
      </c>
      <c r="D35" s="12" t="s">
        <v>111</v>
      </c>
      <c r="E35" s="12" t="s">
        <v>61</v>
      </c>
      <c r="F35" s="118" t="s">
        <v>650</v>
      </c>
      <c r="G35" s="12" t="s">
        <v>651</v>
      </c>
      <c r="H35" s="12" t="s">
        <v>202</v>
      </c>
      <c r="I35" s="117" t="s">
        <v>91</v>
      </c>
      <c r="J35" s="12" t="s">
        <v>91</v>
      </c>
      <c r="K35" s="117">
        <v>20</v>
      </c>
      <c r="L35" s="117" t="s">
        <v>653</v>
      </c>
      <c r="M35" s="119">
        <v>4000</v>
      </c>
      <c r="N35" s="117">
        <v>1</v>
      </c>
      <c r="O35" s="120">
        <v>4000</v>
      </c>
      <c r="P35" s="121">
        <v>365</v>
      </c>
      <c r="Q35" s="121">
        <v>200</v>
      </c>
      <c r="R35" s="121">
        <v>4565</v>
      </c>
      <c r="S35" s="117"/>
      <c r="T35" s="117"/>
      <c r="U35" s="117" t="s">
        <v>795</v>
      </c>
      <c r="V35" s="117" t="s">
        <v>795</v>
      </c>
      <c r="W35" s="117"/>
      <c r="X35" s="3"/>
    </row>
    <row r="36" spans="1:24" s="2" customFormat="1" ht="51" customHeight="1">
      <c r="A36" s="117" t="s">
        <v>648</v>
      </c>
      <c r="B36" s="53" t="s">
        <v>659</v>
      </c>
      <c r="C36" s="12" t="s">
        <v>91</v>
      </c>
      <c r="D36" s="12" t="s">
        <v>111</v>
      </c>
      <c r="E36" s="12" t="s">
        <v>61</v>
      </c>
      <c r="F36" s="118" t="s">
        <v>650</v>
      </c>
      <c r="G36" s="12" t="s">
        <v>651</v>
      </c>
      <c r="H36" s="12" t="s">
        <v>202</v>
      </c>
      <c r="I36" s="117" t="s">
        <v>91</v>
      </c>
      <c r="J36" s="12" t="s">
        <v>91</v>
      </c>
      <c r="K36" s="117">
        <v>10</v>
      </c>
      <c r="L36" s="117" t="s">
        <v>653</v>
      </c>
      <c r="M36" s="119">
        <v>10000</v>
      </c>
      <c r="N36" s="117">
        <v>1</v>
      </c>
      <c r="O36" s="120">
        <v>10000</v>
      </c>
      <c r="P36" s="121">
        <v>912.5</v>
      </c>
      <c r="Q36" s="121">
        <v>350</v>
      </c>
      <c r="R36" s="121">
        <v>11262.5</v>
      </c>
      <c r="S36" s="117"/>
      <c r="T36" s="117"/>
      <c r="U36" s="117" t="s">
        <v>795</v>
      </c>
      <c r="V36" s="117" t="s">
        <v>795</v>
      </c>
      <c r="W36" s="117"/>
      <c r="X36" s="3"/>
    </row>
    <row r="37" spans="1:24" s="5" customFormat="1" ht="51" customHeight="1">
      <c r="A37" s="117" t="s">
        <v>648</v>
      </c>
      <c r="B37" s="53" t="s">
        <v>660</v>
      </c>
      <c r="C37" s="12" t="s">
        <v>91</v>
      </c>
      <c r="D37" s="12" t="s">
        <v>111</v>
      </c>
      <c r="E37" s="12" t="s">
        <v>61</v>
      </c>
      <c r="F37" s="118" t="s">
        <v>650</v>
      </c>
      <c r="G37" s="12" t="s">
        <v>651</v>
      </c>
      <c r="H37" s="12" t="s">
        <v>202</v>
      </c>
      <c r="I37" s="117" t="s">
        <v>652</v>
      </c>
      <c r="J37" s="12" t="s">
        <v>91</v>
      </c>
      <c r="K37" s="117">
        <v>15</v>
      </c>
      <c r="L37" s="117" t="s">
        <v>653</v>
      </c>
      <c r="M37" s="119">
        <v>175000</v>
      </c>
      <c r="N37" s="117">
        <v>1</v>
      </c>
      <c r="O37" s="120">
        <v>175000</v>
      </c>
      <c r="P37" s="121">
        <v>15968</v>
      </c>
      <c r="Q37" s="121">
        <v>2500</v>
      </c>
      <c r="R37" s="121">
        <v>193468</v>
      </c>
      <c r="S37" s="117"/>
      <c r="T37" s="117"/>
      <c r="U37" s="117" t="s">
        <v>795</v>
      </c>
      <c r="V37" s="117" t="s">
        <v>795</v>
      </c>
      <c r="W37" s="117"/>
    </row>
    <row r="38" spans="1:24" s="5" customFormat="1" ht="51" customHeight="1">
      <c r="A38" s="4" t="s">
        <v>648</v>
      </c>
      <c r="B38" s="71" t="s">
        <v>661</v>
      </c>
      <c r="C38" s="12" t="s">
        <v>91</v>
      </c>
      <c r="D38" s="12" t="s">
        <v>50</v>
      </c>
      <c r="E38" s="12" t="s">
        <v>61</v>
      </c>
      <c r="F38" s="122" t="s">
        <v>662</v>
      </c>
      <c r="G38" s="12" t="s">
        <v>651</v>
      </c>
      <c r="H38" s="12" t="s">
        <v>202</v>
      </c>
      <c r="I38" s="12" t="s">
        <v>91</v>
      </c>
      <c r="J38" s="51" t="s">
        <v>80</v>
      </c>
      <c r="K38" s="25">
        <v>1</v>
      </c>
      <c r="L38" s="7" t="s">
        <v>663</v>
      </c>
      <c r="M38" s="9">
        <v>1270</v>
      </c>
      <c r="N38" s="4">
        <v>1</v>
      </c>
      <c r="O38" s="10">
        <f>(M38*N38)</f>
        <v>1270</v>
      </c>
      <c r="P38" s="10">
        <v>0</v>
      </c>
      <c r="Q38" s="10"/>
      <c r="R38" s="44">
        <v>1270</v>
      </c>
      <c r="S38" s="23"/>
      <c r="T38" s="24"/>
      <c r="U38" s="25"/>
      <c r="V38" s="25"/>
      <c r="W38" s="26"/>
    </row>
    <row r="39" spans="1:24" s="5" customFormat="1" ht="51" customHeight="1">
      <c r="A39" s="4" t="s">
        <v>648</v>
      </c>
      <c r="B39" s="123" t="s">
        <v>664</v>
      </c>
      <c r="C39" s="12" t="s">
        <v>91</v>
      </c>
      <c r="D39" s="12" t="s">
        <v>50</v>
      </c>
      <c r="E39" s="12" t="s">
        <v>61</v>
      </c>
      <c r="F39" s="122" t="s">
        <v>662</v>
      </c>
      <c r="G39" s="12" t="s">
        <v>651</v>
      </c>
      <c r="H39" s="12" t="s">
        <v>202</v>
      </c>
      <c r="I39" s="12" t="s">
        <v>91</v>
      </c>
      <c r="J39" s="51" t="s">
        <v>80</v>
      </c>
      <c r="K39" s="25">
        <v>1</v>
      </c>
      <c r="L39" s="7" t="s">
        <v>653</v>
      </c>
      <c r="M39" s="9">
        <v>2475</v>
      </c>
      <c r="N39" s="4">
        <v>1</v>
      </c>
      <c r="O39" s="10">
        <f>(M39*N39)</f>
        <v>2475</v>
      </c>
      <c r="P39" s="10">
        <v>0</v>
      </c>
      <c r="Q39" s="10"/>
      <c r="R39" s="44">
        <v>2470</v>
      </c>
      <c r="S39" s="23"/>
      <c r="T39" s="24"/>
      <c r="U39" s="25"/>
      <c r="V39" s="25"/>
      <c r="W39" s="26"/>
    </row>
    <row r="40" spans="1:24" s="2" customFormat="1" ht="51" customHeight="1">
      <c r="A40" s="4" t="str">
        <f>A39</f>
        <v>DMT</v>
      </c>
      <c r="B40" s="123" t="s">
        <v>665</v>
      </c>
      <c r="C40" s="13" t="s">
        <v>91</v>
      </c>
      <c r="D40" s="13" t="str">
        <f>D39</f>
        <v>Software</v>
      </c>
      <c r="E40" s="13" t="str">
        <f>E39</f>
        <v>Needed</v>
      </c>
      <c r="F40" s="122" t="s">
        <v>662</v>
      </c>
      <c r="G40" s="12" t="s">
        <v>651</v>
      </c>
      <c r="H40" s="13" t="s">
        <v>202</v>
      </c>
      <c r="I40" s="13" t="s">
        <v>91</v>
      </c>
      <c r="J40" s="51" t="s">
        <v>80</v>
      </c>
      <c r="K40" s="25">
        <v>1</v>
      </c>
      <c r="L40" s="7" t="s">
        <v>653</v>
      </c>
      <c r="M40" s="21">
        <v>5500</v>
      </c>
      <c r="N40" s="8">
        <v>1</v>
      </c>
      <c r="O40" s="10">
        <v>5500</v>
      </c>
      <c r="P40" s="10">
        <f>P39</f>
        <v>0</v>
      </c>
      <c r="Q40" s="10"/>
      <c r="R40" s="44">
        <v>5500</v>
      </c>
      <c r="S40" s="23"/>
      <c r="T40" s="24"/>
      <c r="U40" s="25"/>
      <c r="V40" s="25"/>
      <c r="W40" s="26"/>
    </row>
    <row r="41" spans="1:24" s="2" customFormat="1" ht="51" customHeight="1">
      <c r="A41" s="4" t="str">
        <f>A40</f>
        <v>DMT</v>
      </c>
      <c r="B41" s="123" t="s">
        <v>666</v>
      </c>
      <c r="C41" s="13" t="s">
        <v>91</v>
      </c>
      <c r="D41" s="13" t="s">
        <v>50</v>
      </c>
      <c r="E41" s="13" t="str">
        <f>E40</f>
        <v>Needed</v>
      </c>
      <c r="F41" s="122" t="s">
        <v>662</v>
      </c>
      <c r="G41" s="12" t="s">
        <v>651</v>
      </c>
      <c r="H41" s="13" t="s">
        <v>202</v>
      </c>
      <c r="I41" s="13" t="s">
        <v>91</v>
      </c>
      <c r="J41" s="51" t="s">
        <v>80</v>
      </c>
      <c r="K41" s="25">
        <v>1</v>
      </c>
      <c r="L41" s="7" t="s">
        <v>653</v>
      </c>
      <c r="M41" s="21">
        <v>1100</v>
      </c>
      <c r="N41" s="8">
        <v>1</v>
      </c>
      <c r="O41" s="10">
        <f>(M41*N41)</f>
        <v>1100</v>
      </c>
      <c r="P41" s="10">
        <v>0</v>
      </c>
      <c r="Q41" s="10"/>
      <c r="R41" s="44">
        <f>SUM(O41,P41,Q41)</f>
        <v>1100</v>
      </c>
      <c r="S41" s="4"/>
      <c r="T41" s="4"/>
      <c r="U41" s="4"/>
      <c r="V41" s="4"/>
      <c r="W41" s="26"/>
    </row>
    <row r="42" spans="1:24" s="5" customFormat="1" ht="51" customHeight="1">
      <c r="A42" s="4" t="s">
        <v>648</v>
      </c>
      <c r="B42" s="123" t="s">
        <v>667</v>
      </c>
      <c r="C42" s="13" t="s">
        <v>91</v>
      </c>
      <c r="D42" s="13" t="s">
        <v>50</v>
      </c>
      <c r="E42" s="13" t="s">
        <v>61</v>
      </c>
      <c r="F42" s="122" t="s">
        <v>662</v>
      </c>
      <c r="G42" s="12" t="s">
        <v>651</v>
      </c>
      <c r="H42" s="13" t="s">
        <v>202</v>
      </c>
      <c r="I42" s="13" t="s">
        <v>91</v>
      </c>
      <c r="J42" s="51" t="s">
        <v>80</v>
      </c>
      <c r="K42" s="25">
        <v>1</v>
      </c>
      <c r="L42" s="7" t="s">
        <v>653</v>
      </c>
      <c r="M42" s="21">
        <v>3850</v>
      </c>
      <c r="N42" s="8">
        <v>1</v>
      </c>
      <c r="O42" s="10">
        <v>3850</v>
      </c>
      <c r="P42" s="10">
        <v>0</v>
      </c>
      <c r="Q42" s="10"/>
      <c r="R42" s="44">
        <v>3850</v>
      </c>
      <c r="S42" s="4"/>
      <c r="T42" s="4"/>
      <c r="U42" s="4"/>
      <c r="V42" s="4"/>
      <c r="W42" s="26"/>
    </row>
    <row r="43" spans="1:24" s="15" customFormat="1" ht="51" customHeight="1">
      <c r="A43" s="4" t="s">
        <v>648</v>
      </c>
      <c r="B43" s="53" t="s">
        <v>668</v>
      </c>
      <c r="C43" s="13" t="s">
        <v>91</v>
      </c>
      <c r="D43" s="13" t="s">
        <v>50</v>
      </c>
      <c r="E43" s="13" t="s">
        <v>61</v>
      </c>
      <c r="F43" s="122" t="s">
        <v>662</v>
      </c>
      <c r="G43" s="12" t="s">
        <v>651</v>
      </c>
      <c r="H43" s="13" t="s">
        <v>202</v>
      </c>
      <c r="I43" s="13" t="s">
        <v>91</v>
      </c>
      <c r="J43" s="51" t="s">
        <v>80</v>
      </c>
      <c r="K43" s="25">
        <v>7</v>
      </c>
      <c r="L43" s="7" t="s">
        <v>653</v>
      </c>
      <c r="M43" s="21">
        <v>9500</v>
      </c>
      <c r="N43" s="8">
        <v>1</v>
      </c>
      <c r="O43" s="10">
        <v>9500</v>
      </c>
      <c r="P43" s="10">
        <v>0</v>
      </c>
      <c r="Q43" s="10"/>
      <c r="R43" s="44">
        <v>9500</v>
      </c>
      <c r="S43" s="4"/>
      <c r="T43" s="4"/>
      <c r="U43" s="4"/>
      <c r="V43" s="4"/>
      <c r="W43" s="26"/>
    </row>
    <row r="44" spans="1:24" s="15" customFormat="1" ht="51" customHeight="1">
      <c r="A44" s="4" t="s">
        <v>648</v>
      </c>
      <c r="B44" s="53" t="s">
        <v>669</v>
      </c>
      <c r="C44" s="13" t="s">
        <v>91</v>
      </c>
      <c r="D44" s="13" t="s">
        <v>50</v>
      </c>
      <c r="E44" s="13" t="s">
        <v>61</v>
      </c>
      <c r="F44" s="122" t="s">
        <v>662</v>
      </c>
      <c r="G44" s="12" t="s">
        <v>651</v>
      </c>
      <c r="H44" s="13" t="s">
        <v>202</v>
      </c>
      <c r="I44" s="13" t="s">
        <v>91</v>
      </c>
      <c r="J44" s="51" t="s">
        <v>80</v>
      </c>
      <c r="K44" s="25">
        <v>5</v>
      </c>
      <c r="L44" s="7" t="s">
        <v>653</v>
      </c>
      <c r="M44" s="21">
        <v>10000</v>
      </c>
      <c r="N44" s="8">
        <v>1</v>
      </c>
      <c r="O44" s="10">
        <v>8000</v>
      </c>
      <c r="P44" s="10">
        <v>0</v>
      </c>
      <c r="Q44" s="10"/>
      <c r="R44" s="44">
        <v>8000</v>
      </c>
      <c r="S44" s="4"/>
      <c r="T44" s="4"/>
      <c r="U44" s="4"/>
      <c r="V44" s="4"/>
      <c r="W44" s="26"/>
    </row>
    <row r="45" spans="1:24" ht="51" customHeight="1">
      <c r="A45" s="4" t="s">
        <v>648</v>
      </c>
      <c r="B45" s="123" t="s">
        <v>670</v>
      </c>
      <c r="C45" s="13" t="s">
        <v>91</v>
      </c>
      <c r="D45" s="13" t="s">
        <v>50</v>
      </c>
      <c r="E45" s="13" t="s">
        <v>61</v>
      </c>
      <c r="F45" s="122" t="s">
        <v>662</v>
      </c>
      <c r="G45" s="13" t="s">
        <v>651</v>
      </c>
      <c r="H45" s="13" t="s">
        <v>202</v>
      </c>
      <c r="I45" s="13" t="s">
        <v>91</v>
      </c>
      <c r="J45" s="51" t="s">
        <v>80</v>
      </c>
      <c r="K45" s="25">
        <v>1</v>
      </c>
      <c r="L45" s="7" t="s">
        <v>653</v>
      </c>
      <c r="M45" s="21">
        <v>3300</v>
      </c>
      <c r="N45" s="8">
        <v>1</v>
      </c>
      <c r="O45" s="10">
        <f>(M45*N45)</f>
        <v>3300</v>
      </c>
      <c r="P45" s="10">
        <v>0</v>
      </c>
      <c r="Q45" s="10"/>
      <c r="R45" s="44">
        <f t="shared" ref="R45:R51" si="5">SUM(O45,P45,Q45)</f>
        <v>3300</v>
      </c>
      <c r="S45" s="4"/>
      <c r="T45" s="4"/>
      <c r="U45" s="4"/>
      <c r="V45" s="4"/>
      <c r="W45" s="26"/>
    </row>
    <row r="46" spans="1:24" s="5" customFormat="1" ht="51" customHeight="1">
      <c r="A46" s="4" t="s">
        <v>671</v>
      </c>
      <c r="B46" s="12" t="s">
        <v>672</v>
      </c>
      <c r="C46" s="12" t="s">
        <v>104</v>
      </c>
      <c r="D46" s="12" t="s">
        <v>673</v>
      </c>
      <c r="E46" s="12" t="s">
        <v>61</v>
      </c>
      <c r="F46" s="12" t="s">
        <v>674</v>
      </c>
      <c r="G46" s="12" t="s">
        <v>675</v>
      </c>
      <c r="H46" s="12" t="s">
        <v>70</v>
      </c>
      <c r="I46" s="12" t="s">
        <v>56</v>
      </c>
      <c r="J46" s="6" t="s">
        <v>104</v>
      </c>
      <c r="K46" s="7" t="s">
        <v>60</v>
      </c>
      <c r="L46" s="7" t="s">
        <v>676</v>
      </c>
      <c r="M46" s="9" t="s">
        <v>677</v>
      </c>
      <c r="N46" s="4">
        <v>2</v>
      </c>
      <c r="O46" s="10">
        <v>5000</v>
      </c>
      <c r="P46" s="10">
        <f>(O46*0.09125)</f>
        <v>456.25</v>
      </c>
      <c r="Q46" s="10"/>
      <c r="R46" s="11">
        <f t="shared" si="5"/>
        <v>5456.25</v>
      </c>
      <c r="S46" s="23"/>
      <c r="T46" s="24"/>
      <c r="U46" s="25" t="s">
        <v>795</v>
      </c>
      <c r="V46" s="25" t="s">
        <v>795</v>
      </c>
      <c r="W46" s="26"/>
    </row>
    <row r="47" spans="1:24" s="5" customFormat="1" ht="51" customHeight="1">
      <c r="A47" s="4" t="s">
        <v>671</v>
      </c>
      <c r="B47" s="12" t="s">
        <v>678</v>
      </c>
      <c r="C47" s="12"/>
      <c r="D47" s="12" t="s">
        <v>591</v>
      </c>
      <c r="E47" s="12" t="s">
        <v>61</v>
      </c>
      <c r="F47" s="12" t="s">
        <v>679</v>
      </c>
      <c r="G47" s="12" t="s">
        <v>81</v>
      </c>
      <c r="H47" s="124" t="s">
        <v>70</v>
      </c>
      <c r="I47" s="12" t="s">
        <v>56</v>
      </c>
      <c r="J47" s="6" t="s">
        <v>104</v>
      </c>
      <c r="K47" s="7" t="s">
        <v>60</v>
      </c>
      <c r="L47" s="7" t="s">
        <v>680</v>
      </c>
      <c r="M47" s="9">
        <v>2400</v>
      </c>
      <c r="N47" s="4">
        <v>3</v>
      </c>
      <c r="O47" s="10">
        <f>M47*N47</f>
        <v>7200</v>
      </c>
      <c r="P47" s="10"/>
      <c r="Q47" s="10"/>
      <c r="R47" s="11">
        <f t="shared" si="5"/>
        <v>7200</v>
      </c>
      <c r="S47" s="23"/>
      <c r="T47" s="24"/>
      <c r="U47" s="25" t="s">
        <v>795</v>
      </c>
      <c r="V47" s="25" t="s">
        <v>795</v>
      </c>
      <c r="W47" s="26"/>
    </row>
    <row r="48" spans="1:24" s="5" customFormat="1" ht="51" customHeight="1">
      <c r="A48" s="4" t="s">
        <v>681</v>
      </c>
      <c r="B48" s="12" t="s">
        <v>682</v>
      </c>
      <c r="C48" s="12" t="s">
        <v>49</v>
      </c>
      <c r="D48" s="12" t="s">
        <v>50</v>
      </c>
      <c r="E48" s="12" t="s">
        <v>61</v>
      </c>
      <c r="F48" s="12" t="s">
        <v>683</v>
      </c>
      <c r="G48" s="12" t="s">
        <v>81</v>
      </c>
      <c r="H48" s="12" t="s">
        <v>684</v>
      </c>
      <c r="I48" s="12" t="s">
        <v>685</v>
      </c>
      <c r="J48" s="6" t="s">
        <v>686</v>
      </c>
      <c r="K48" s="7" t="s">
        <v>60</v>
      </c>
      <c r="L48" s="7" t="s">
        <v>94</v>
      </c>
      <c r="M48" s="9" t="s">
        <v>687</v>
      </c>
      <c r="N48" s="4">
        <v>4</v>
      </c>
      <c r="O48" s="10">
        <v>964</v>
      </c>
      <c r="P48" s="10">
        <f>(O48*0.09125)</f>
        <v>87.965000000000003</v>
      </c>
      <c r="Q48" s="10" t="s">
        <v>103</v>
      </c>
      <c r="R48" s="11">
        <f t="shared" si="5"/>
        <v>1051.9649999999999</v>
      </c>
      <c r="S48" s="23"/>
      <c r="T48" s="24"/>
      <c r="U48" s="25"/>
      <c r="V48" s="25"/>
      <c r="W48" s="26"/>
    </row>
    <row r="49" spans="1:23" s="5" customFormat="1" ht="51" customHeight="1">
      <c r="A49" s="4" t="s">
        <v>681</v>
      </c>
      <c r="B49" s="12" t="s">
        <v>688</v>
      </c>
      <c r="C49" s="12" t="s">
        <v>49</v>
      </c>
      <c r="D49" s="12" t="s">
        <v>211</v>
      </c>
      <c r="E49" s="12" t="s">
        <v>62</v>
      </c>
      <c r="F49" s="12" t="s">
        <v>689</v>
      </c>
      <c r="G49" s="12" t="s">
        <v>690</v>
      </c>
      <c r="H49" s="12" t="s">
        <v>691</v>
      </c>
      <c r="I49" s="12" t="s">
        <v>692</v>
      </c>
      <c r="J49" s="6" t="s">
        <v>686</v>
      </c>
      <c r="K49" s="7" t="s">
        <v>60</v>
      </c>
      <c r="L49" s="7" t="s">
        <v>94</v>
      </c>
      <c r="M49" s="9">
        <v>250</v>
      </c>
      <c r="N49" s="4">
        <v>3</v>
      </c>
      <c r="O49" s="10">
        <f t="shared" ref="O49:O55" si="6">(M49*N49)</f>
        <v>750</v>
      </c>
      <c r="P49" s="10">
        <f>(O49*0.09125)</f>
        <v>68.4375</v>
      </c>
      <c r="Q49" s="10" t="s">
        <v>103</v>
      </c>
      <c r="R49" s="11">
        <f t="shared" si="5"/>
        <v>818.4375</v>
      </c>
      <c r="S49" s="23"/>
      <c r="T49" s="24"/>
      <c r="U49" s="25" t="s">
        <v>795</v>
      </c>
      <c r="V49" s="25"/>
      <c r="W49" s="26"/>
    </row>
    <row r="50" spans="1:23" s="5" customFormat="1" ht="51" customHeight="1">
      <c r="A50" s="4" t="s">
        <v>681</v>
      </c>
      <c r="B50" s="52" t="s">
        <v>693</v>
      </c>
      <c r="C50" s="46" t="s">
        <v>49</v>
      </c>
      <c r="D50" s="46" t="s">
        <v>211</v>
      </c>
      <c r="E50" s="46" t="s">
        <v>62</v>
      </c>
      <c r="F50" s="12" t="s">
        <v>689</v>
      </c>
      <c r="G50" s="12" t="s">
        <v>690</v>
      </c>
      <c r="H50" s="12" t="s">
        <v>694</v>
      </c>
      <c r="I50" s="12" t="s">
        <v>695</v>
      </c>
      <c r="J50" s="6" t="s">
        <v>686</v>
      </c>
      <c r="K50" s="7" t="s">
        <v>60</v>
      </c>
      <c r="L50" s="7" t="s">
        <v>94</v>
      </c>
      <c r="M50" s="45">
        <v>250</v>
      </c>
      <c r="N50" s="25">
        <v>2</v>
      </c>
      <c r="O50" s="10">
        <f t="shared" si="6"/>
        <v>500</v>
      </c>
      <c r="P50" s="10">
        <f>(O50*0.09125)</f>
        <v>45.625</v>
      </c>
      <c r="Q50" s="10" t="s">
        <v>103</v>
      </c>
      <c r="R50" s="11">
        <f t="shared" si="5"/>
        <v>545.625</v>
      </c>
      <c r="S50" s="23"/>
      <c r="T50" s="24"/>
      <c r="U50" s="25" t="s">
        <v>795</v>
      </c>
      <c r="V50" s="25"/>
      <c r="W50" s="26"/>
    </row>
    <row r="51" spans="1:23" s="2" customFormat="1" ht="51" customHeight="1">
      <c r="A51" s="4" t="s">
        <v>681</v>
      </c>
      <c r="B51" s="13" t="s">
        <v>696</v>
      </c>
      <c r="C51" s="13" t="s">
        <v>49</v>
      </c>
      <c r="D51" s="13" t="s">
        <v>111</v>
      </c>
      <c r="E51" s="13" t="s">
        <v>61</v>
      </c>
      <c r="F51" s="52" t="s">
        <v>697</v>
      </c>
      <c r="G51" s="52" t="s">
        <v>698</v>
      </c>
      <c r="H51" s="52" t="s">
        <v>699</v>
      </c>
      <c r="I51" s="13" t="s">
        <v>56</v>
      </c>
      <c r="J51" s="6" t="s">
        <v>49</v>
      </c>
      <c r="K51" s="7" t="s">
        <v>209</v>
      </c>
      <c r="L51" s="7" t="s">
        <v>94</v>
      </c>
      <c r="M51" s="45">
        <v>400</v>
      </c>
      <c r="N51" s="25">
        <v>1</v>
      </c>
      <c r="O51" s="10">
        <f t="shared" si="6"/>
        <v>400</v>
      </c>
      <c r="P51" s="10">
        <f>(O51*0.09125)</f>
        <v>36.5</v>
      </c>
      <c r="Q51" s="10"/>
      <c r="R51" s="11">
        <f t="shared" si="5"/>
        <v>436.5</v>
      </c>
      <c r="S51" s="4"/>
      <c r="T51" s="4"/>
      <c r="U51" s="4" t="s">
        <v>795</v>
      </c>
      <c r="V51" s="4"/>
      <c r="W51" s="26"/>
    </row>
    <row r="52" spans="1:23" s="132" customFormat="1" ht="51" customHeight="1">
      <c r="A52" s="51" t="s">
        <v>700</v>
      </c>
      <c r="B52" s="125" t="s">
        <v>701</v>
      </c>
      <c r="C52" s="126" t="s">
        <v>49</v>
      </c>
      <c r="D52" s="125" t="s">
        <v>50</v>
      </c>
      <c r="E52" s="125" t="s">
        <v>61</v>
      </c>
      <c r="F52" s="125" t="s">
        <v>702</v>
      </c>
      <c r="G52" s="125" t="s">
        <v>703</v>
      </c>
      <c r="H52" s="125" t="s">
        <v>74</v>
      </c>
      <c r="I52" s="125" t="s">
        <v>652</v>
      </c>
      <c r="J52" s="51" t="s">
        <v>91</v>
      </c>
      <c r="K52" s="49" t="s">
        <v>704</v>
      </c>
      <c r="L52" s="7" t="s">
        <v>676</v>
      </c>
      <c r="M52" s="127">
        <v>13000</v>
      </c>
      <c r="N52" s="51">
        <v>1</v>
      </c>
      <c r="O52" s="128">
        <f t="shared" si="6"/>
        <v>13000</v>
      </c>
      <c r="P52" s="128">
        <v>0</v>
      </c>
      <c r="Q52" s="128">
        <v>0</v>
      </c>
      <c r="R52" s="129" t="s">
        <v>705</v>
      </c>
      <c r="S52" s="130"/>
      <c r="T52" s="131"/>
      <c r="U52" s="49"/>
      <c r="V52" s="49"/>
      <c r="W52" s="7"/>
    </row>
    <row r="53" spans="1:23" s="132" customFormat="1" ht="51" customHeight="1">
      <c r="A53" s="51" t="s">
        <v>700</v>
      </c>
      <c r="B53" s="133" t="s">
        <v>706</v>
      </c>
      <c r="C53" s="126" t="s">
        <v>49</v>
      </c>
      <c r="D53" s="125" t="s">
        <v>707</v>
      </c>
      <c r="E53" s="125" t="s">
        <v>61</v>
      </c>
      <c r="F53" s="125" t="s">
        <v>708</v>
      </c>
      <c r="G53" s="125" t="s">
        <v>703</v>
      </c>
      <c r="H53" s="125" t="s">
        <v>74</v>
      </c>
      <c r="I53" s="125" t="s">
        <v>709</v>
      </c>
      <c r="J53" s="51" t="s">
        <v>91</v>
      </c>
      <c r="K53" s="49" t="s">
        <v>704</v>
      </c>
      <c r="L53" s="7" t="s">
        <v>676</v>
      </c>
      <c r="M53" s="127">
        <v>50000</v>
      </c>
      <c r="N53" s="51">
        <v>1</v>
      </c>
      <c r="O53" s="128">
        <f t="shared" si="6"/>
        <v>50000</v>
      </c>
      <c r="P53" s="128">
        <v>0</v>
      </c>
      <c r="Q53" s="128">
        <v>0</v>
      </c>
      <c r="R53" s="129" t="s">
        <v>710</v>
      </c>
      <c r="S53" s="130"/>
      <c r="T53" s="131"/>
      <c r="U53" s="49"/>
      <c r="V53" s="49"/>
      <c r="W53" s="7"/>
    </row>
    <row r="54" spans="1:23" s="132" customFormat="1" ht="51" customHeight="1">
      <c r="A54" s="51" t="s">
        <v>700</v>
      </c>
      <c r="B54" s="125" t="s">
        <v>711</v>
      </c>
      <c r="C54" s="126" t="s">
        <v>49</v>
      </c>
      <c r="D54" s="125" t="s">
        <v>712</v>
      </c>
      <c r="E54" s="125" t="s">
        <v>61</v>
      </c>
      <c r="F54" s="124" t="s">
        <v>713</v>
      </c>
      <c r="G54" s="134" t="s">
        <v>714</v>
      </c>
      <c r="H54" s="125" t="s">
        <v>74</v>
      </c>
      <c r="I54" s="125" t="s">
        <v>709</v>
      </c>
      <c r="J54" s="51" t="s">
        <v>91</v>
      </c>
      <c r="K54" s="49" t="s">
        <v>704</v>
      </c>
      <c r="L54" s="7" t="s">
        <v>200</v>
      </c>
      <c r="M54" s="127">
        <v>2400</v>
      </c>
      <c r="N54" s="51">
        <v>9</v>
      </c>
      <c r="O54" s="128">
        <f t="shared" si="6"/>
        <v>21600</v>
      </c>
      <c r="P54" s="128" t="s">
        <v>201</v>
      </c>
      <c r="Q54" s="128" t="s">
        <v>201</v>
      </c>
      <c r="R54" s="135">
        <f>SUM(O54,P54,Q54)</f>
        <v>21600</v>
      </c>
      <c r="S54" s="130"/>
      <c r="T54" s="131"/>
      <c r="U54" s="49" t="s">
        <v>795</v>
      </c>
      <c r="V54" s="49" t="s">
        <v>795</v>
      </c>
      <c r="W54" s="7"/>
    </row>
    <row r="55" spans="1:23" s="132" customFormat="1" ht="51" customHeight="1">
      <c r="A55" s="51" t="s">
        <v>700</v>
      </c>
      <c r="B55" s="136" t="s">
        <v>715</v>
      </c>
      <c r="C55" s="126" t="s">
        <v>49</v>
      </c>
      <c r="D55" s="126" t="s">
        <v>51</v>
      </c>
      <c r="E55" s="125" t="s">
        <v>61</v>
      </c>
      <c r="F55" s="134" t="s">
        <v>716</v>
      </c>
      <c r="G55" s="125" t="s">
        <v>717</v>
      </c>
      <c r="H55" s="125" t="s">
        <v>74</v>
      </c>
      <c r="I55" s="125" t="s">
        <v>709</v>
      </c>
      <c r="J55" s="126" t="s">
        <v>91</v>
      </c>
      <c r="K55" s="126" t="s">
        <v>704</v>
      </c>
      <c r="L55" s="126" t="s">
        <v>200</v>
      </c>
      <c r="M55" s="127">
        <v>150</v>
      </c>
      <c r="N55" s="126">
        <v>3</v>
      </c>
      <c r="O55" s="128">
        <f t="shared" si="6"/>
        <v>450</v>
      </c>
      <c r="P55" s="128">
        <f>(O55*0.09125)</f>
        <v>41.0625</v>
      </c>
      <c r="Q55" s="137" t="s">
        <v>718</v>
      </c>
      <c r="R55" s="135">
        <f>SUM(O55,P55,Q55)</f>
        <v>491.0625</v>
      </c>
      <c r="S55" s="130"/>
      <c r="T55" s="131"/>
      <c r="U55" s="49" t="s">
        <v>795</v>
      </c>
      <c r="V55" s="49" t="s">
        <v>795</v>
      </c>
      <c r="W55" s="7"/>
    </row>
    <row r="56" spans="1:23" s="140" customFormat="1" ht="51" customHeight="1">
      <c r="A56" s="51" t="s">
        <v>700</v>
      </c>
      <c r="B56" s="126" t="s">
        <v>719</v>
      </c>
      <c r="C56" s="126" t="s">
        <v>49</v>
      </c>
      <c r="D56" s="126" t="s">
        <v>720</v>
      </c>
      <c r="E56" s="126" t="s">
        <v>61</v>
      </c>
      <c r="F56" s="125" t="s">
        <v>721</v>
      </c>
      <c r="G56" s="126" t="s">
        <v>703</v>
      </c>
      <c r="H56" s="126" t="s">
        <v>74</v>
      </c>
      <c r="I56" s="126" t="s">
        <v>56</v>
      </c>
      <c r="J56" s="126" t="s">
        <v>91</v>
      </c>
      <c r="K56" s="126" t="s">
        <v>722</v>
      </c>
      <c r="L56" s="126" t="s">
        <v>200</v>
      </c>
      <c r="M56" s="138" t="s">
        <v>723</v>
      </c>
      <c r="N56" s="139" t="s">
        <v>724</v>
      </c>
      <c r="O56" s="128" t="s">
        <v>725</v>
      </c>
      <c r="P56" s="128" t="s">
        <v>201</v>
      </c>
      <c r="Q56" s="128" t="s">
        <v>201</v>
      </c>
      <c r="R56" s="135" t="str">
        <f>O56</f>
        <v>5,184 - 10,368</v>
      </c>
      <c r="S56" s="51"/>
      <c r="T56" s="51"/>
      <c r="U56" s="51"/>
      <c r="V56" s="51"/>
      <c r="W56" s="7"/>
    </row>
    <row r="57" spans="1:23" s="140" customFormat="1" ht="51" customHeight="1">
      <c r="A57" s="51" t="s">
        <v>700</v>
      </c>
      <c r="B57" s="141" t="s">
        <v>726</v>
      </c>
      <c r="C57" s="126" t="s">
        <v>49</v>
      </c>
      <c r="D57" s="126" t="s">
        <v>712</v>
      </c>
      <c r="E57" s="126" t="s">
        <v>61</v>
      </c>
      <c r="F57" s="125" t="s">
        <v>727</v>
      </c>
      <c r="G57" s="125" t="s">
        <v>728</v>
      </c>
      <c r="H57" s="126" t="s">
        <v>70</v>
      </c>
      <c r="I57" s="125" t="s">
        <v>709</v>
      </c>
      <c r="J57" s="126" t="s">
        <v>91</v>
      </c>
      <c r="K57" s="7" t="s">
        <v>704</v>
      </c>
      <c r="L57" s="7" t="s">
        <v>200</v>
      </c>
      <c r="M57" s="142">
        <v>2500</v>
      </c>
      <c r="N57" s="49">
        <v>3</v>
      </c>
      <c r="O57" s="128">
        <f>(M57*N57)</f>
        <v>7500</v>
      </c>
      <c r="P57" s="128" t="s">
        <v>201</v>
      </c>
      <c r="Q57" s="128" t="s">
        <v>201</v>
      </c>
      <c r="R57" s="135">
        <f>O57</f>
        <v>7500</v>
      </c>
      <c r="S57" s="51"/>
      <c r="T57" s="51"/>
      <c r="U57" s="51" t="s">
        <v>795</v>
      </c>
      <c r="V57" s="51" t="s">
        <v>795</v>
      </c>
      <c r="W57" s="7"/>
    </row>
    <row r="58" spans="1:23" s="140" customFormat="1" ht="51" customHeight="1">
      <c r="A58" s="51" t="s">
        <v>700</v>
      </c>
      <c r="B58" s="133" t="s">
        <v>729</v>
      </c>
      <c r="C58" s="126" t="s">
        <v>49</v>
      </c>
      <c r="D58" s="126" t="s">
        <v>712</v>
      </c>
      <c r="E58" s="126" t="s">
        <v>61</v>
      </c>
      <c r="F58" s="124" t="s">
        <v>730</v>
      </c>
      <c r="G58" s="126" t="s">
        <v>703</v>
      </c>
      <c r="H58" s="126" t="s">
        <v>74</v>
      </c>
      <c r="I58" s="125" t="s">
        <v>709</v>
      </c>
      <c r="J58" s="126" t="s">
        <v>91</v>
      </c>
      <c r="K58" s="7" t="s">
        <v>345</v>
      </c>
      <c r="L58" s="7" t="s">
        <v>200</v>
      </c>
      <c r="M58" s="142">
        <v>100</v>
      </c>
      <c r="N58" s="49">
        <v>3</v>
      </c>
      <c r="O58" s="128">
        <f>(M58*N58)</f>
        <v>300</v>
      </c>
      <c r="P58" s="128">
        <f>(O58*0.09125)</f>
        <v>27.375</v>
      </c>
      <c r="Q58" s="128" t="s">
        <v>718</v>
      </c>
      <c r="R58" s="135">
        <f>SUM(O58,P58,Q58)</f>
        <v>327.375</v>
      </c>
      <c r="S58" s="51"/>
      <c r="T58" s="51"/>
      <c r="U58" s="51" t="s">
        <v>795</v>
      </c>
      <c r="V58" s="51"/>
      <c r="W58" s="7"/>
    </row>
    <row r="59" spans="1:23" s="140" customFormat="1" ht="51" customHeight="1">
      <c r="A59" s="51" t="s">
        <v>700</v>
      </c>
      <c r="B59" s="133" t="s">
        <v>731</v>
      </c>
      <c r="C59" s="126" t="s">
        <v>49</v>
      </c>
      <c r="D59" s="126" t="s">
        <v>707</v>
      </c>
      <c r="E59" s="126" t="s">
        <v>61</v>
      </c>
      <c r="F59" s="125" t="s">
        <v>732</v>
      </c>
      <c r="G59" s="126" t="s">
        <v>733</v>
      </c>
      <c r="H59" s="126" t="s">
        <v>70</v>
      </c>
      <c r="I59" s="125" t="s">
        <v>709</v>
      </c>
      <c r="J59" s="6" t="s">
        <v>131</v>
      </c>
      <c r="K59" s="7" t="s">
        <v>60</v>
      </c>
      <c r="L59" s="7" t="s">
        <v>734</v>
      </c>
      <c r="M59" s="142">
        <v>20</v>
      </c>
      <c r="N59" s="49">
        <v>20</v>
      </c>
      <c r="O59" s="128">
        <f>(M59*N59)</f>
        <v>400</v>
      </c>
      <c r="P59" s="137" t="s">
        <v>718</v>
      </c>
      <c r="Q59" s="137" t="s">
        <v>718</v>
      </c>
      <c r="R59" s="135">
        <f>VALUE(O59)</f>
        <v>400</v>
      </c>
      <c r="S59" s="51"/>
      <c r="T59" s="51"/>
      <c r="U59" s="51" t="s">
        <v>795</v>
      </c>
      <c r="V59" s="51"/>
      <c r="W59" s="7"/>
    </row>
    <row r="60" spans="1:23" s="140" customFormat="1" ht="51" customHeight="1">
      <c r="A60" s="51" t="s">
        <v>700</v>
      </c>
      <c r="B60" s="118" t="s">
        <v>735</v>
      </c>
      <c r="C60" s="126" t="s">
        <v>49</v>
      </c>
      <c r="D60" s="125" t="s">
        <v>736</v>
      </c>
      <c r="E60" s="126" t="s">
        <v>61</v>
      </c>
      <c r="F60" s="118" t="s">
        <v>737</v>
      </c>
      <c r="G60" s="126" t="s">
        <v>738</v>
      </c>
      <c r="H60" s="126" t="s">
        <v>74</v>
      </c>
      <c r="I60" s="126" t="s">
        <v>652</v>
      </c>
      <c r="J60" s="6" t="s">
        <v>91</v>
      </c>
      <c r="K60" s="7" t="s">
        <v>704</v>
      </c>
      <c r="L60" s="7" t="s">
        <v>200</v>
      </c>
      <c r="M60" s="142">
        <v>3000</v>
      </c>
      <c r="N60" s="49">
        <v>1</v>
      </c>
      <c r="O60" s="128">
        <f>(M60*N60)</f>
        <v>3000</v>
      </c>
      <c r="P60" s="137" t="s">
        <v>718</v>
      </c>
      <c r="Q60" s="137" t="s">
        <v>718</v>
      </c>
      <c r="R60" s="135">
        <f>VALUE(O60)</f>
        <v>3000</v>
      </c>
      <c r="S60" s="51"/>
      <c r="T60" s="51"/>
      <c r="U60" s="51" t="s">
        <v>795</v>
      </c>
      <c r="V60" s="51" t="s">
        <v>795</v>
      </c>
      <c r="W60" s="7"/>
    </row>
    <row r="61" spans="1:23" s="140" customFormat="1" ht="51" customHeight="1">
      <c r="A61" s="51" t="s">
        <v>700</v>
      </c>
      <c r="B61" s="133" t="s">
        <v>739</v>
      </c>
      <c r="C61" s="126" t="s">
        <v>49</v>
      </c>
      <c r="D61" s="125" t="s">
        <v>740</v>
      </c>
      <c r="E61" s="126" t="s">
        <v>61</v>
      </c>
      <c r="F61" s="124" t="s">
        <v>741</v>
      </c>
      <c r="G61" s="125" t="s">
        <v>742</v>
      </c>
      <c r="H61" s="126" t="s">
        <v>74</v>
      </c>
      <c r="I61" s="126" t="s">
        <v>56</v>
      </c>
      <c r="J61" s="6" t="s">
        <v>91</v>
      </c>
      <c r="K61" s="7" t="s">
        <v>704</v>
      </c>
      <c r="L61" s="7" t="s">
        <v>200</v>
      </c>
      <c r="M61" s="143">
        <v>75</v>
      </c>
      <c r="N61" s="144">
        <v>84</v>
      </c>
      <c r="O61" s="145">
        <f>M61*N61</f>
        <v>6300</v>
      </c>
      <c r="P61" s="137" t="s">
        <v>718</v>
      </c>
      <c r="Q61" s="137" t="s">
        <v>718</v>
      </c>
      <c r="R61" s="135">
        <f>O61</f>
        <v>6300</v>
      </c>
      <c r="S61" s="51"/>
      <c r="T61" s="51"/>
      <c r="U61" s="51"/>
      <c r="V61" s="51"/>
      <c r="W61" s="7"/>
    </row>
    <row r="62" spans="1:23" s="140" customFormat="1" ht="51" customHeight="1">
      <c r="A62" s="51" t="s">
        <v>700</v>
      </c>
      <c r="B62" s="125" t="s">
        <v>743</v>
      </c>
      <c r="C62" s="126" t="s">
        <v>131</v>
      </c>
      <c r="D62" s="126" t="s">
        <v>111</v>
      </c>
      <c r="E62" s="126" t="s">
        <v>61</v>
      </c>
      <c r="F62" s="134" t="s">
        <v>744</v>
      </c>
      <c r="G62" s="134" t="s">
        <v>745</v>
      </c>
      <c r="H62" s="126" t="s">
        <v>74</v>
      </c>
      <c r="I62" s="126" t="s">
        <v>56</v>
      </c>
      <c r="J62" s="126" t="s">
        <v>91</v>
      </c>
      <c r="K62" s="7" t="s">
        <v>746</v>
      </c>
      <c r="L62" s="7" t="s">
        <v>734</v>
      </c>
      <c r="M62" s="142">
        <v>100</v>
      </c>
      <c r="N62" s="49">
        <v>5</v>
      </c>
      <c r="O62" s="128">
        <f>(M62*N62)</f>
        <v>500</v>
      </c>
      <c r="P62" s="128">
        <f>(O62*0.09125)</f>
        <v>45.625</v>
      </c>
      <c r="Q62" s="128" t="s">
        <v>718</v>
      </c>
      <c r="R62" s="135">
        <f>SUM(O62,P62,Q62)</f>
        <v>545.625</v>
      </c>
      <c r="S62" s="51"/>
      <c r="T62" s="51"/>
      <c r="U62" s="51"/>
      <c r="V62" s="51"/>
      <c r="W62" s="7"/>
    </row>
    <row r="63" spans="1:23" s="140" customFormat="1" ht="51" customHeight="1">
      <c r="A63" s="51" t="s">
        <v>700</v>
      </c>
      <c r="B63" s="125" t="s">
        <v>747</v>
      </c>
      <c r="C63" s="126" t="s">
        <v>131</v>
      </c>
      <c r="D63" s="126" t="s">
        <v>111</v>
      </c>
      <c r="E63" s="126" t="s">
        <v>61</v>
      </c>
      <c r="F63" s="134" t="s">
        <v>748</v>
      </c>
      <c r="G63" s="134" t="s">
        <v>749</v>
      </c>
      <c r="H63" s="126" t="s">
        <v>74</v>
      </c>
      <c r="I63" s="126" t="s">
        <v>56</v>
      </c>
      <c r="J63" s="126" t="s">
        <v>91</v>
      </c>
      <c r="K63" s="7"/>
      <c r="L63" s="7"/>
      <c r="M63" s="142"/>
      <c r="N63" s="49"/>
      <c r="O63" s="128"/>
      <c r="P63" s="128"/>
      <c r="Q63" s="128"/>
      <c r="R63" s="135"/>
      <c r="S63" s="51"/>
      <c r="T63" s="51"/>
      <c r="U63" s="51" t="s">
        <v>795</v>
      </c>
      <c r="V63" s="51" t="s">
        <v>795</v>
      </c>
      <c r="W63" s="7"/>
    </row>
    <row r="64" spans="1:23" s="132" customFormat="1" ht="51" customHeight="1">
      <c r="A64" s="51" t="s">
        <v>700</v>
      </c>
      <c r="B64" s="141" t="s">
        <v>750</v>
      </c>
      <c r="C64" s="126" t="s">
        <v>131</v>
      </c>
      <c r="D64" s="126" t="s">
        <v>111</v>
      </c>
      <c r="E64" s="126" t="s">
        <v>61</v>
      </c>
      <c r="F64" s="134" t="s">
        <v>751</v>
      </c>
      <c r="G64" s="134" t="s">
        <v>752</v>
      </c>
      <c r="H64" s="126" t="s">
        <v>74</v>
      </c>
      <c r="I64" s="126" t="s">
        <v>56</v>
      </c>
      <c r="J64" s="126" t="s">
        <v>91</v>
      </c>
      <c r="K64" s="126" t="s">
        <v>753</v>
      </c>
      <c r="L64" s="126" t="s">
        <v>754</v>
      </c>
      <c r="M64" s="128">
        <v>3628</v>
      </c>
      <c r="N64" s="126">
        <v>4</v>
      </c>
      <c r="O64" s="128">
        <f>(M64*N64)</f>
        <v>14512</v>
      </c>
      <c r="P64" s="128">
        <f>(O64*0.09125)</f>
        <v>1324.22</v>
      </c>
      <c r="Q64" s="128" t="s">
        <v>718</v>
      </c>
      <c r="R64" s="135">
        <f>SUM(O64,P64,Q64)</f>
        <v>15836.22</v>
      </c>
      <c r="S64" s="51"/>
      <c r="T64" s="51"/>
      <c r="U64" s="51"/>
      <c r="V64" s="51"/>
      <c r="W64" s="7"/>
    </row>
    <row r="65" spans="1:23" ht="15.75" customHeight="1" thickBot="1"/>
    <row r="66" spans="1:23" s="15" customFormat="1" ht="28.35" customHeight="1" thickBot="1">
      <c r="A66" s="249" t="s">
        <v>29</v>
      </c>
      <c r="B66" s="250"/>
      <c r="C66" s="250"/>
      <c r="D66" s="250"/>
      <c r="E66" s="250"/>
      <c r="F66" s="250"/>
      <c r="G66" s="250"/>
      <c r="H66" s="250"/>
      <c r="I66" s="250"/>
      <c r="J66" s="250"/>
      <c r="K66" s="250"/>
      <c r="L66" s="250"/>
      <c r="M66" s="250"/>
      <c r="N66" s="250"/>
      <c r="O66" s="250"/>
      <c r="P66" s="250"/>
      <c r="Q66" s="251"/>
      <c r="R66" s="14">
        <f>SUM(R7:R30)</f>
        <v>240458.32473749999</v>
      </c>
      <c r="S66" s="249"/>
      <c r="T66" s="250"/>
      <c r="U66" s="250"/>
      <c r="V66" s="250"/>
      <c r="W66" s="250"/>
    </row>
    <row r="67" spans="1:23">
      <c r="A67" s="255" t="s">
        <v>78</v>
      </c>
      <c r="B67" s="248"/>
      <c r="C67" s="248"/>
      <c r="D67" s="248"/>
      <c r="E67" s="248"/>
      <c r="F67" s="248"/>
      <c r="G67" s="248"/>
      <c r="H67" s="35"/>
      <c r="P67" s="19" t="s">
        <v>30</v>
      </c>
    </row>
    <row r="68" spans="1:23" ht="15.75" customHeight="1">
      <c r="A68" s="35"/>
    </row>
    <row r="69" spans="1:23" ht="15.75" customHeight="1">
      <c r="A69" s="35"/>
    </row>
    <row r="70" spans="1:23" ht="15.75" customHeight="1">
      <c r="A70" s="35"/>
    </row>
  </sheetData>
  <mergeCells count="8">
    <mergeCell ref="A67:G67"/>
    <mergeCell ref="B1:P1"/>
    <mergeCell ref="B2:P2"/>
    <mergeCell ref="A4:T4"/>
    <mergeCell ref="A5:R5"/>
    <mergeCell ref="S5:W5"/>
    <mergeCell ref="A66:Q66"/>
    <mergeCell ref="S66:W66"/>
  </mergeCells>
  <dataValidations count="1">
    <dataValidation allowBlank="1" showInputMessage="1" showErrorMessage="1" promptTitle="Enter Justification" sqref="F31:F37"/>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SWP Round 7</vt:lpstr>
      <vt:lpstr>SWP Round 8</vt:lpstr>
      <vt:lpstr>Perkins</vt:lpstr>
      <vt:lpstr>SSH</vt:lpstr>
      <vt:lpstr>Mandarin</vt:lpstr>
      <vt:lpstr>Journalism</vt:lpstr>
      <vt:lpstr>Creative Arts</vt:lpstr>
      <vt:lpstr>CA_Bldg</vt:lpstr>
      <vt:lpstr>BCAT</vt:lpstr>
      <vt:lpstr>BCAT Bldg</vt:lpstr>
      <vt:lpstr>BHES</vt:lpstr>
      <vt:lpstr>BHES Bldg</vt:lpstr>
      <vt:lpstr>Perkins!Print_Area</vt:lpstr>
      <vt:lpstr>'SWP Round 7'!Print_Area</vt:lpstr>
      <vt:lpstr>'SWP Round 8'!Print_Area</vt:lpstr>
    </vt:vector>
  </TitlesOfParts>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Vins Chacko</cp:lastModifiedBy>
  <cp:revision/>
  <dcterms:created xsi:type="dcterms:W3CDTF">2016-03-02T05:06:15Z</dcterms:created>
  <dcterms:modified xsi:type="dcterms:W3CDTF">2023-12-06T21:24:31Z</dcterms:modified>
</cp:coreProperties>
</file>